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showSheetTabs="0" xWindow="0" yWindow="60" windowWidth="11355" windowHeight="4875" tabRatio="702" firstSheet="2"/>
  </bookViews>
  <sheets>
    <sheet name="Sheet10" sheetId="10" r:id="rId1"/>
    <sheet name="CON" sheetId="2" r:id="rId2"/>
    <sheet name="IF" sheetId="4" r:id="rId3"/>
    <sheet name="NESTEDIF" sheetId="5" r:id="rId4"/>
    <sheet name="VLOOKUP" sheetId="6" r:id="rId5"/>
    <sheet name="SUMIF" sheetId="7" r:id="rId6"/>
    <sheet name="COUNTIF" sheetId="9" r:id="rId7"/>
    <sheet name="MID" sheetId="12" r:id="rId8"/>
    <sheet name="Format" sheetId="14" r:id="rId9"/>
    <sheet name="pivot" sheetId="15" r:id="rId10"/>
    <sheet name="Macros" sheetId="16" r:id="rId11"/>
    <sheet name="DV" sheetId="17" r:id="rId12"/>
    <sheet name="Pro" sheetId="18" r:id="rId13"/>
    <sheet name="Index" sheetId="19" r:id="rId14"/>
    <sheet name="Loan" sheetId="20" r:id="rId15"/>
    <sheet name="Date" sheetId="21" r:id="rId16"/>
    <sheet name="Sheet4" sheetId="22" r:id="rId17"/>
  </sheets>
  <definedNames>
    <definedName name="EastAndWest" localSheetId="13">Index!$D$91:$G$93,Index!$D$96:$G$98</definedName>
    <definedName name="NorthAndSouth" localSheetId="13">Index!$D$67:$G$69,Index!$D$72:$G$74</definedName>
  </definedNames>
  <calcPr calcId="124519"/>
</workbook>
</file>

<file path=xl/calcChain.xml><?xml version="1.0" encoding="utf-8"?>
<calcChain xmlns="http://schemas.openxmlformats.org/spreadsheetml/2006/main">
  <c r="F54" i="21"/>
  <c r="F53"/>
  <c r="F52"/>
  <c r="F51"/>
  <c r="F50"/>
  <c r="F49"/>
  <c r="F43"/>
  <c r="F42"/>
  <c r="F41"/>
  <c r="F40"/>
  <c r="F39"/>
  <c r="F38"/>
  <c r="F37"/>
  <c r="F36"/>
  <c r="F35"/>
  <c r="F34"/>
  <c r="F33"/>
  <c r="F32"/>
  <c r="F31"/>
  <c r="F30"/>
  <c r="F29"/>
  <c r="F28"/>
  <c r="F27"/>
  <c r="F26"/>
  <c r="F25"/>
  <c r="F24"/>
  <c r="F23"/>
  <c r="F22"/>
  <c r="F21"/>
  <c r="F6"/>
  <c r="F5"/>
  <c r="F4"/>
  <c r="F22" i="20"/>
  <c r="D22"/>
  <c r="E22" s="1"/>
  <c r="F21"/>
  <c r="D21"/>
  <c r="E21" s="1"/>
  <c r="F20"/>
  <c r="D20"/>
  <c r="E20" s="1"/>
  <c r="F19"/>
  <c r="D19"/>
  <c r="E19" s="1"/>
  <c r="F18"/>
  <c r="D18"/>
  <c r="E18" s="1"/>
  <c r="F17"/>
  <c r="D17"/>
  <c r="E17" s="1"/>
  <c r="F16"/>
  <c r="D16"/>
  <c r="E16" s="1"/>
  <c r="F15"/>
  <c r="D15"/>
  <c r="E15" s="1"/>
  <c r="F14"/>
  <c r="D14"/>
  <c r="E14" s="1"/>
  <c r="F13"/>
  <c r="D13"/>
  <c r="E13" s="1"/>
  <c r="F12"/>
  <c r="D12"/>
  <c r="E12" s="1"/>
  <c r="F11"/>
  <c r="D11"/>
  <c r="E11" s="1"/>
  <c r="C11"/>
  <c r="G11" s="1"/>
  <c r="C12" s="1"/>
  <c r="G12" s="1"/>
  <c r="C13" s="1"/>
  <c r="G13" s="1"/>
  <c r="C14" s="1"/>
  <c r="G14" s="1"/>
  <c r="C15" s="1"/>
  <c r="G15" s="1"/>
  <c r="C16" s="1"/>
  <c r="G16" s="1"/>
  <c r="C17" s="1"/>
  <c r="G17" s="1"/>
  <c r="C18" s="1"/>
  <c r="G18" s="1"/>
  <c r="C19" s="1"/>
  <c r="G19" s="1"/>
  <c r="C20" s="1"/>
  <c r="G20" s="1"/>
  <c r="C21" s="1"/>
  <c r="G21" s="1"/>
  <c r="C22" s="1"/>
  <c r="G22" s="1"/>
  <c r="F53" i="19" l="1"/>
  <c r="F104"/>
  <c r="F80"/>
  <c r="H37"/>
  <c r="D37"/>
  <c r="G14"/>
  <c r="D37" i="12" l="1"/>
  <c r="D36"/>
  <c r="D35"/>
  <c r="E9" i="2"/>
  <c r="E8"/>
  <c r="E7"/>
  <c r="D50" i="12" l="1"/>
  <c r="D49"/>
  <c r="D48"/>
  <c r="D47"/>
  <c r="D46"/>
  <c r="D14"/>
  <c r="D13"/>
  <c r="D12"/>
  <c r="D10"/>
  <c r="D9"/>
  <c r="D8"/>
  <c r="F6"/>
  <c r="F5"/>
  <c r="F4"/>
  <c r="F50" i="9"/>
  <c r="F49"/>
  <c r="F18"/>
  <c r="F16"/>
  <c r="F15"/>
  <c r="F14"/>
  <c r="F53" i="7"/>
  <c r="F52"/>
  <c r="F18"/>
  <c r="F16"/>
  <c r="F15"/>
  <c r="F14"/>
  <c r="F126" i="6"/>
  <c r="E126"/>
  <c r="G126" s="1"/>
  <c r="F125"/>
  <c r="E125"/>
  <c r="G125" s="1"/>
  <c r="F124"/>
  <c r="E124"/>
  <c r="G124" s="1"/>
  <c r="F123"/>
  <c r="E123"/>
  <c r="G123" s="1"/>
  <c r="F122"/>
  <c r="E122"/>
  <c r="G122" s="1"/>
  <c r="F121"/>
  <c r="E121"/>
  <c r="G121" s="1"/>
  <c r="D81"/>
  <c r="D80"/>
  <c r="D79"/>
  <c r="D78"/>
  <c r="D77"/>
  <c r="D76"/>
  <c r="D75"/>
  <c r="D74"/>
  <c r="F59"/>
  <c r="G14"/>
  <c r="D25" i="5"/>
  <c r="D26"/>
  <c r="D27"/>
  <c r="D28"/>
  <c r="D29"/>
  <c r="D30"/>
  <c r="D31"/>
  <c r="D32"/>
  <c r="D33"/>
  <c r="D34"/>
  <c r="D35"/>
  <c r="D36"/>
  <c r="D37"/>
  <c r="D38"/>
  <c r="D39"/>
  <c r="D40"/>
  <c r="E61" i="4" l="1"/>
  <c r="F61" s="1"/>
  <c r="E60"/>
  <c r="F60" s="1"/>
  <c r="E59"/>
  <c r="F59" s="1"/>
  <c r="E58"/>
  <c r="F58" s="1"/>
  <c r="E45"/>
  <c r="E44"/>
  <c r="E43"/>
  <c r="E33"/>
  <c r="E32"/>
  <c r="E31"/>
  <c r="E6"/>
  <c r="E5"/>
  <c r="E4"/>
  <c r="B42" i="2" l="1"/>
  <c r="E29"/>
  <c r="E30"/>
  <c r="E28"/>
  <c r="E26"/>
  <c r="E27"/>
  <c r="E25"/>
  <c r="E5"/>
  <c r="E6"/>
  <c r="E4"/>
</calcChain>
</file>

<file path=xl/sharedStrings.xml><?xml version="1.0" encoding="utf-8"?>
<sst xmlns="http://schemas.openxmlformats.org/spreadsheetml/2006/main" count="854" uniqueCount="594">
  <si>
    <t>Name 1</t>
  </si>
  <si>
    <t>Name 2</t>
  </si>
  <si>
    <t>Concatenated Text</t>
  </si>
  <si>
    <t>Alan</t>
  </si>
  <si>
    <t>Jones</t>
  </si>
  <si>
    <t xml:space="preserve"> =CONCATENATE(C4,D4)</t>
  </si>
  <si>
    <t>Bob</t>
  </si>
  <si>
    <t>Williams</t>
  </si>
  <si>
    <t xml:space="preserve"> =CONCATENATE(C5,D5)</t>
  </si>
  <si>
    <t>Carol</t>
  </si>
  <si>
    <t>Davies</t>
  </si>
  <si>
    <t xml:space="preserve"> =CONCATENATE(C6,D6)</t>
  </si>
  <si>
    <t xml:space="preserve"> =CONCATENATE(C7," ",D7)</t>
  </si>
  <si>
    <t xml:space="preserve"> =CONCATENATE(D8,", ",C8)</t>
  </si>
  <si>
    <t xml:space="preserve"> =CONCATENATE(D9,", ",C9)</t>
  </si>
  <si>
    <t>What Does It Do?</t>
  </si>
  <si>
    <t>This function joins separate pieces of text into one item.</t>
  </si>
  <si>
    <t>Syntax</t>
  </si>
  <si>
    <t xml:space="preserve"> =CONCATENATE(Text1,Text2,Text3...Text30)</t>
  </si>
  <si>
    <t>Up to thirty pieces of text can be joined.</t>
  </si>
  <si>
    <t>Formatting</t>
  </si>
  <si>
    <t>No special formatting is needed, the result will be shown as normal text.</t>
  </si>
  <si>
    <t>Note</t>
  </si>
  <si>
    <r>
      <t xml:space="preserve">You can achieve the same result by using the </t>
    </r>
    <r>
      <rPr>
        <b/>
        <sz val="10"/>
        <rFont val="Arial"/>
        <family val="2"/>
      </rPr>
      <t>&amp;</t>
    </r>
    <r>
      <rPr>
        <sz val="10"/>
        <rFont val="Arial"/>
        <family val="2"/>
      </rPr>
      <t xml:space="preserve"> operator.</t>
    </r>
  </si>
  <si>
    <t xml:space="preserve"> =C25&amp;D25</t>
  </si>
  <si>
    <t xml:space="preserve"> =C26&amp;D26</t>
  </si>
  <si>
    <t xml:space="preserve"> =C27&amp;D27</t>
  </si>
  <si>
    <t xml:space="preserve"> =C28&amp;" "&amp;D28</t>
  </si>
  <si>
    <t xml:space="preserve"> =D29&amp;", "&amp;C29</t>
  </si>
  <si>
    <t xml:space="preserve"> =D30&amp;", "&amp;C30</t>
  </si>
  <si>
    <t>Concatenate with Maximum and Minimum Value</t>
  </si>
  <si>
    <t>You can make a live sentense with mixing of other formulas</t>
  </si>
  <si>
    <t xml:space="preserve">  ="For the Period from "&amp;MIN(B35:C40)&amp;" to "&amp;MAX(B35:C40)</t>
  </si>
  <si>
    <t>Month</t>
  </si>
  <si>
    <t>Date</t>
  </si>
  <si>
    <t>No special formatting is needed.</t>
  </si>
  <si>
    <t>Name</t>
  </si>
  <si>
    <t>Sales</t>
  </si>
  <si>
    <t>Target</t>
  </si>
  <si>
    <t>Result</t>
  </si>
  <si>
    <t xml:space="preserve"> =IF(C4&gt;=D4,"Achieved","Not Achieved")</t>
  </si>
  <si>
    <t xml:space="preserve"> =IF(C5&gt;=D5,"Achieved","Not Achieved")</t>
  </si>
  <si>
    <t xml:space="preserve"> =IF(C6&gt;=D6,"Achieved","Not Achieved")</t>
  </si>
  <si>
    <t>This function tests a condition.</t>
  </si>
  <si>
    <t>If the condition is met it is considered to be TRUE.</t>
  </si>
  <si>
    <t>If the condition is not met it is considered as FALSE.</t>
  </si>
  <si>
    <t>Depending upon the result, one of two actions will be carried out.</t>
  </si>
  <si>
    <t xml:space="preserve"> =IF(Condition,ActionIfTrue,ActionIfFalse)</t>
  </si>
  <si>
    <t>The Condition is usually a test of two cells, such as A1=A2.</t>
  </si>
  <si>
    <t>The ActionIfTrue and ActionIfFalse can be numbers, text or calculations.</t>
  </si>
  <si>
    <t>No special formatting is required.</t>
  </si>
  <si>
    <t>Example 1</t>
  </si>
  <si>
    <t>The following table shows the Sales figures and Targets for sales reps.</t>
  </si>
  <si>
    <t>Each has their own target which they must reach.</t>
  </si>
  <si>
    <t>The =IF() function is used to compare the Sales with the Target.</t>
  </si>
  <si>
    <t>If the Sales are greater than or equal to the Target the result of Achieved is shown.</t>
  </si>
  <si>
    <t>If the Sales do not reach the target the result of Not Achieved is shown.</t>
  </si>
  <si>
    <t>Note that the text used in the =IF() function needs to be placed in double quotes "Achieved".</t>
  </si>
  <si>
    <t xml:space="preserve"> =IF(C31&gt;=D31,"Achieved","Not Achieved")</t>
  </si>
  <si>
    <t xml:space="preserve"> =IF(C32&gt;=D32,"Achieved","Not Achieved")</t>
  </si>
  <si>
    <t xml:space="preserve"> =IF(C33&gt;=D33,"Achieved","Not Achieved")</t>
  </si>
  <si>
    <t>Example 2</t>
  </si>
  <si>
    <t>The following table is similar to that in Example 1.</t>
  </si>
  <si>
    <t>This time the Commission to be paid to the sales rep is calculated.</t>
  </si>
  <si>
    <t>If the Sales are greater than or equal to the Target, the Commission is 10% of Sales.</t>
  </si>
  <si>
    <t>If the Sales do not reach Target, the Commission is only 5% of Sales.</t>
  </si>
  <si>
    <t>Commission</t>
  </si>
  <si>
    <t xml:space="preserve"> =IF(C43&gt;=D43,C43*10%,C43*5%)</t>
  </si>
  <si>
    <t xml:space="preserve"> =IF(C44&gt;=D44,C44*10%,C44*5%)</t>
  </si>
  <si>
    <t xml:space="preserve"> =IF(C45&gt;=D45,C45*10%,C45*5%)</t>
  </si>
  <si>
    <t>Example 3</t>
  </si>
  <si>
    <t>This example uses the =AND() within the =IF() function.</t>
  </si>
  <si>
    <t>A builders merchant gives 10% discount on certain product lines.</t>
  </si>
  <si>
    <t>The discount is only given on products which are on Special Offer, when the Order Value</t>
  </si>
  <si>
    <t>is £1000 or above.</t>
  </si>
  <si>
    <r>
      <t xml:space="preserve">The =AND() function is used with the =IF() to check that the product is on offer </t>
    </r>
    <r>
      <rPr>
        <b/>
        <sz val="10"/>
        <rFont val="Arial"/>
        <family val="2"/>
      </rPr>
      <t>and</t>
    </r>
    <r>
      <rPr>
        <sz val="11"/>
        <color theme="1"/>
        <rFont val="Calibri"/>
        <family val="2"/>
        <scheme val="minor"/>
      </rPr>
      <t xml:space="preserve"> that</t>
    </r>
  </si>
  <si>
    <t>the value of the order is above £1000.</t>
  </si>
  <si>
    <t>Special</t>
  </si>
  <si>
    <t>Order</t>
  </si>
  <si>
    <t>Product</t>
  </si>
  <si>
    <t>Offer</t>
  </si>
  <si>
    <t>Value</t>
  </si>
  <si>
    <t>Discount</t>
  </si>
  <si>
    <t>Total</t>
  </si>
  <si>
    <t>Wood</t>
  </si>
  <si>
    <t>Yes</t>
  </si>
  <si>
    <t>Glass</t>
  </si>
  <si>
    <t>No</t>
  </si>
  <si>
    <t>Cement</t>
  </si>
  <si>
    <t>Turf</t>
  </si>
  <si>
    <t xml:space="preserve"> =IF(AND(C61="Yes",D61&gt;=1000),D61*10%,0)</t>
  </si>
  <si>
    <t>If the condition is not met it is considered as it tests 2nd condition and next so on.</t>
  </si>
  <si>
    <t>Depending upon the result, one of multiple actions will be carried out.</t>
  </si>
  <si>
    <t>Full Name</t>
  </si>
  <si>
    <t>Abdul Qadir Khan</t>
  </si>
  <si>
    <t>Aijaz Ahmed</t>
  </si>
  <si>
    <t>Irfan Atif</t>
  </si>
  <si>
    <t>M Asif Mamji</t>
  </si>
  <si>
    <t>M Yasin Baig</t>
  </si>
  <si>
    <t>Muhammad Idrees</t>
  </si>
  <si>
    <t>Naseem Akhter</t>
  </si>
  <si>
    <t>S Qamar Abbas Jafery</t>
  </si>
  <si>
    <t>Shokat Jawed</t>
  </si>
  <si>
    <t>Sikandar Ismail</t>
  </si>
  <si>
    <t>Brian Tomasevic</t>
  </si>
  <si>
    <t>Dr. Ejaz Ahmed</t>
  </si>
  <si>
    <t>Ernest Talia</t>
  </si>
  <si>
    <t>Jawaid Ahmed</t>
  </si>
  <si>
    <t>Jawed Mehtab</t>
  </si>
  <si>
    <t>Jesse Wooten</t>
  </si>
  <si>
    <t>Performance Score</t>
  </si>
  <si>
    <t xml:space="preserve">  =IF(C25&gt;=6,"Outstanding",IF(C25=5,"Very Good",IF(C25=4,"Good",IF(C25=3,"Partial Performing","Unsatisfactory"))))</t>
  </si>
  <si>
    <t>In Excel 2007, Maximum 7 "IF" may be nested</t>
  </si>
  <si>
    <t>The column numbers are not needed.</t>
  </si>
  <si>
    <t>they are part of the illustration.</t>
  </si>
  <si>
    <t>col 1</t>
  </si>
  <si>
    <t>col 2</t>
  </si>
  <si>
    <t>col 3</t>
  </si>
  <si>
    <t>col 4</t>
  </si>
  <si>
    <t>col 5</t>
  </si>
  <si>
    <t>col 6</t>
  </si>
  <si>
    <t>Jan</t>
  </si>
  <si>
    <t>Feb</t>
  </si>
  <si>
    <t>Mar</t>
  </si>
  <si>
    <t xml:space="preserve">Type a month to look for : </t>
  </si>
  <si>
    <t xml:space="preserve">Which column needs to be picked out : </t>
  </si>
  <si>
    <t xml:space="preserve">The result is : </t>
  </si>
  <si>
    <t xml:space="preserve"> =VLOOKUP(G11,C6:H8,G12,FALSE)</t>
  </si>
  <si>
    <t>What Does It Do ?</t>
  </si>
  <si>
    <t>This function scans down the row headings at the side of a table to find a specified item.</t>
  </si>
  <si>
    <t>When the item is found, it then scans across to pick a cell entry.</t>
  </si>
  <si>
    <t>=VLOOKUP(ItemToFind,RangeToLookIn,ColumnToPickFrom,SortedOrUnsorted)</t>
  </si>
  <si>
    <t>The ItemToFind is a single item specified by the user.</t>
  </si>
  <si>
    <t>The RangeToLookIn is the range of data with the row headings at the left hand side.</t>
  </si>
  <si>
    <t>The ColumnToPickFrom is how far across the table the function should look to pick from.</t>
  </si>
  <si>
    <t>The Sorted/Unsorted is whether the column headings are sorted. TRUE for yes, FALSE for no.</t>
  </si>
  <si>
    <t>This table is used to find a value based on a specified name and month.</t>
  </si>
  <si>
    <t>The =VLOOKUP() is used to scan down to find the name.</t>
  </si>
  <si>
    <t>The problem arises when we need to scan across to find the month column.</t>
  </si>
  <si>
    <t>To solve the problem the =MATCH() function is used.</t>
  </si>
  <si>
    <t>The =MATCH() looks through the list of names to find the month we require. It then calculates</t>
  </si>
  <si>
    <t>the position of the month in the list. Unfortunately, because the list of months is not as wide</t>
  </si>
  <si>
    <t>as the lookup range, the =MATCH() number is 1 less than we require, so and extra 1 is</t>
  </si>
  <si>
    <t>added to compensate.</t>
  </si>
  <si>
    <t>The =VLOOKUP() now uses this =MATCH() number to look across the columns and</t>
  </si>
  <si>
    <t>picks out the correct cell entry.</t>
  </si>
  <si>
    <t>The =VLOOKUP() uses FALSE at the end of the function to indicate to Excel that the</t>
  </si>
  <si>
    <t>row headings are not sorted.</t>
  </si>
  <si>
    <t xml:space="preserve">Type a name to look for : </t>
  </si>
  <si>
    <t>mar</t>
  </si>
  <si>
    <t xml:space="preserve"> =VLOOKUP(F56,C50:F54,MATCH(F57,D49:F49,0)+1,FALSE)</t>
  </si>
  <si>
    <t>This example shows how the =VLOOKUP() is used to pick the cost of a spare part for</t>
  </si>
  <si>
    <t>different makes of cars.</t>
  </si>
  <si>
    <t>The =VLOOKUP() scans down row headings in column F for the spare part entered in column C.</t>
  </si>
  <si>
    <t>When the make is found, the =VLOOKUP() then scans across to find the price, using the</t>
  </si>
  <si>
    <t>result of the =MATCH() function to find the position of the make of car.</t>
  </si>
  <si>
    <t>The functions use the absolute ranges indicated by the dollar symbol . This ensures that</t>
  </si>
  <si>
    <t>when the formula is copied to more cells, the ranges for =VLOOKUP() and =MATCH() do</t>
  </si>
  <si>
    <t>not change.</t>
  </si>
  <si>
    <t>Maker</t>
  </si>
  <si>
    <t>Spare</t>
  </si>
  <si>
    <t>Cost</t>
  </si>
  <si>
    <t>Lookup Table</t>
  </si>
  <si>
    <t>Vauxhall</t>
  </si>
  <si>
    <t>Ignition</t>
  </si>
  <si>
    <t>Ford</t>
  </si>
  <si>
    <t>VW</t>
  </si>
  <si>
    <t>GearBox</t>
  </si>
  <si>
    <t>Engine</t>
  </si>
  <si>
    <t>Steering</t>
  </si>
  <si>
    <t>CYHead</t>
  </si>
  <si>
    <t xml:space="preserve"> =VLOOKUP(C81,F75:I79,MATCH(B81,G74:I74,0)+1,FALSE)</t>
  </si>
  <si>
    <t>In the following example a builders merchant is offering discount on large orders.</t>
  </si>
  <si>
    <t>The Unit Cost Table holds the cost of 1 unit of Brick, Wood and Glass.</t>
  </si>
  <si>
    <t>The Discount Table holds the various discounts for different quantities of each product.</t>
  </si>
  <si>
    <t>The Orders Table is used to enter the orders and calculate the Total.</t>
  </si>
  <si>
    <t>All the calculations take place in the Orders Table.</t>
  </si>
  <si>
    <t>The name of the Item is typed in column C of the Orders Table.</t>
  </si>
  <si>
    <t>The Unit Cost of the item is then looked up in the Unit Cost Table.</t>
  </si>
  <si>
    <t xml:space="preserve">   The FALSE option has been used at the end of the function to indicate that the product</t>
  </si>
  <si>
    <t xml:space="preserve">   names down the side of the Unit Cost Table are not sorted.</t>
  </si>
  <si>
    <t xml:space="preserve">   Using the FALSE option forces the function to search for an exact match. If a match is</t>
  </si>
  <si>
    <t xml:space="preserve">   not found, the function will produce an error.</t>
  </si>
  <si>
    <t xml:space="preserve">   =VLOOKUP(C126,C114:D116,2,FALSE)</t>
  </si>
  <si>
    <t>The discount is then looked up in the Discount Table</t>
  </si>
  <si>
    <t>If the Quantity Ordered matches a value at the side of the Discount Table the =VLOOKUP will</t>
  </si>
  <si>
    <t>look across to find the correct discount.</t>
  </si>
  <si>
    <t xml:space="preserve">   The TRUE option has been used at the end of the function to indicate that the values</t>
  </si>
  <si>
    <t xml:space="preserve">   down the side of the Discount Table are sorted.</t>
  </si>
  <si>
    <t xml:space="preserve">   Using TRUE will allow the function to make an approximate match. If  the Quantity Ordered does</t>
  </si>
  <si>
    <t xml:space="preserve">   not match a value at the side of the Discount Table, the next lowest value is used. </t>
  </si>
  <si>
    <t xml:space="preserve">   Trying to match an order of 125 will drop down to 100, and the discount from</t>
  </si>
  <si>
    <t xml:space="preserve">   the 100 row is used.</t>
  </si>
  <si>
    <t xml:space="preserve">   =VLOOKUP(D126,F114:I116,MATCH(C126,G113:I113,0)+1,TRUE)</t>
  </si>
  <si>
    <t>Discount Table</t>
  </si>
  <si>
    <t>Unit Cost Table</t>
  </si>
  <si>
    <t>Brick</t>
  </si>
  <si>
    <t>Orders Table</t>
  </si>
  <si>
    <t>Item</t>
  </si>
  <si>
    <t>Units</t>
  </si>
  <si>
    <t>Unit Cost</t>
  </si>
  <si>
    <t>Formula for :</t>
  </si>
  <si>
    <t xml:space="preserve"> =VLOOKUP(C126,C114:D116,2,FALSE)</t>
  </si>
  <si>
    <t xml:space="preserve"> =VLOOKUP(D126,F114:I116,MATCH(C126,G113:I113,0)+1,TRUE)</t>
  </si>
  <si>
    <t xml:space="preserve"> =(D126*E126)-(D126*E126*F126)</t>
  </si>
  <si>
    <t>A</t>
  </si>
  <si>
    <t>B</t>
  </si>
  <si>
    <t>D</t>
  </si>
  <si>
    <t>E</t>
  </si>
  <si>
    <t>C</t>
  </si>
  <si>
    <t>Currency</t>
  </si>
  <si>
    <t>Brakes</t>
  </si>
  <si>
    <t>Tyres</t>
  </si>
  <si>
    <t>Service</t>
  </si>
  <si>
    <t>Window</t>
  </si>
  <si>
    <t>Clutch</t>
  </si>
  <si>
    <t>Total cost of all Brakes bought.</t>
  </si>
  <si>
    <t xml:space="preserve"> =SUMIF(C4:C12,"Brakes",E4:E12)</t>
  </si>
  <si>
    <t>Total cost of all Tyres bought.</t>
  </si>
  <si>
    <t xml:space="preserve"> =SUMIF(C4:C12,"Tyres",E4:E12)</t>
  </si>
  <si>
    <t xml:space="preserve"> =SUMIF(E4:E12,"&gt;=100")</t>
  </si>
  <si>
    <t>Total of item typed in following cell.</t>
  </si>
  <si>
    <t>service</t>
  </si>
  <si>
    <t xml:space="preserve"> =SUMIF(C4:C12,E18,E4:E12)</t>
  </si>
  <si>
    <t>This function adds the value of items which match criteria set by the user.</t>
  </si>
  <si>
    <t>=SUMIF(RangeOfThingsToBeExamined,CriteriaToBeMatched,RangeOfValuesToTotal)</t>
  </si>
  <si>
    <t>=SUMIF(C4:C12,"Brakes",E4:E12)</t>
  </si>
  <si>
    <t>This examines the names of products in C4:C12.</t>
  </si>
  <si>
    <t>It then identifies the entries for Brakes.</t>
  </si>
  <si>
    <t>It then totals the respective figures in E4:E12</t>
  </si>
  <si>
    <t>This examines the values in E4:E12.</t>
  </si>
  <si>
    <t>If the value is &gt;=100 the value is added to the total.</t>
  </si>
  <si>
    <t>This function adds the value of items which match more then one criteria set by the user.</t>
  </si>
  <si>
    <t>=SUMIFs(RangeOfValuesToTotal,RangeOfThingsToBeExamined,CriteriaToBeMatched,2nd RangeOfThingsToBeExamined,2nd CriteriaToBeMatched)</t>
  </si>
  <si>
    <t>Total of Tyres costing 100 or above.</t>
  </si>
  <si>
    <t xml:space="preserve"> =SUMIFS(E42:E50,C42:C50,"Tyres",E42:E50,"&gt;=100")</t>
  </si>
  <si>
    <t>This examines the values of Tyres in E4:E12.</t>
  </si>
  <si>
    <t>How many Brake Shoes Have been bought.</t>
  </si>
  <si>
    <t>=COUNTIF(C4:C12,"Brakes")</t>
  </si>
  <si>
    <t>How many Tyres have been bought.</t>
  </si>
  <si>
    <t>=COUNTIF(C4:C12,"Tyres")</t>
  </si>
  <si>
    <t>=COUNTIF(E4:E12,"&gt;=100")</t>
  </si>
  <si>
    <t>Type the name of the item to count.</t>
  </si>
  <si>
    <t>=COUNTIF(C4:C12,E18)</t>
  </si>
  <si>
    <t>This function counts the number of items which match criteria set by the user.</t>
  </si>
  <si>
    <t>=COUNTIF(RangeOfThingsToBeCounted,CriteriaToBeMatched)</t>
  </si>
  <si>
    <t>The criteria can be typed in any of the  following ways.</t>
  </si>
  <si>
    <r>
      <t>To match a specific number type the number, such as =COUNTIF(A1:A5,</t>
    </r>
    <r>
      <rPr>
        <b/>
        <sz val="10"/>
        <rFont val="Arial"/>
        <family val="2"/>
      </rPr>
      <t>100</t>
    </r>
    <r>
      <rPr>
        <sz val="11"/>
        <color theme="1"/>
        <rFont val="Calibri"/>
        <family val="2"/>
        <scheme val="minor"/>
      </rPr>
      <t>)</t>
    </r>
  </si>
  <si>
    <r>
      <t>To match a piece of text type the text in quotes, such as =COUNTIF(A1:A5,</t>
    </r>
    <r>
      <rPr>
        <b/>
        <sz val="10"/>
        <rFont val="Arial"/>
        <family val="2"/>
      </rPr>
      <t>"Hello"</t>
    </r>
    <r>
      <rPr>
        <sz val="11"/>
        <color theme="1"/>
        <rFont val="Calibri"/>
        <family val="2"/>
        <scheme val="minor"/>
      </rPr>
      <t>)</t>
    </r>
  </si>
  <si>
    <r>
      <t>To match using operators surround the expression with quotes, such as =COUNTIF(A1:A5,</t>
    </r>
    <r>
      <rPr>
        <b/>
        <sz val="10"/>
        <rFont val="Arial"/>
        <family val="2"/>
      </rPr>
      <t>"&gt;100"</t>
    </r>
    <r>
      <rPr>
        <sz val="11"/>
        <color theme="1"/>
        <rFont val="Calibri"/>
        <family val="2"/>
        <scheme val="minor"/>
      </rPr>
      <t>)</t>
    </r>
  </si>
  <si>
    <t xml:space="preserve"> =COUNTIF(C4:C12,"Tyres")</t>
  </si>
  <si>
    <t xml:space="preserve"> =COUNTIFS(C39:C47,"Tyres",E39:E47,"&gt;=100")</t>
  </si>
  <si>
    <t>Total numbers of all Tyres bought.</t>
  </si>
  <si>
    <t>Total numbers of Tyres costing 100 or above.</t>
  </si>
  <si>
    <t>This function adds the number of items which match more then one criteria set by the user.</t>
  </si>
  <si>
    <t>=COUNTIFS(RangeOfThingsToBeExamined,CriteriaToBeMatched,2nd RangeOfThingsToBeExamined,2nd CriteriaToBeMatched)</t>
  </si>
  <si>
    <t>This examines the number of Tyres in E4:E12.</t>
  </si>
  <si>
    <t>If the value is &gt;=100 the number is added to the total.</t>
  </si>
  <si>
    <t>Example</t>
  </si>
  <si>
    <t>North</t>
  </si>
  <si>
    <t>South</t>
  </si>
  <si>
    <t>Text</t>
  </si>
  <si>
    <t>Start
Position</t>
  </si>
  <si>
    <t>How Many
Characters</t>
  </si>
  <si>
    <t>Mid String</t>
  </si>
  <si>
    <t>ABCDEDF</t>
  </si>
  <si>
    <t xml:space="preserve"> =MID(C4,D4,E4)</t>
  </si>
  <si>
    <t xml:space="preserve"> =MID(C5,D5,E5)</t>
  </si>
  <si>
    <t xml:space="preserve"> =MID(C6,D6,E6)</t>
  </si>
  <si>
    <t>ABC-100-DEF</t>
  </si>
  <si>
    <t xml:space="preserve"> =MID(C8,5,3)</t>
  </si>
  <si>
    <t>ABC-200-DEF</t>
  </si>
  <si>
    <t xml:space="preserve"> =MID(C9,5,3)</t>
  </si>
  <si>
    <t>ABC-300-DEF</t>
  </si>
  <si>
    <t xml:space="preserve"> =MID(C10,5,3)</t>
  </si>
  <si>
    <t>Item Size: Large</t>
  </si>
  <si>
    <t xml:space="preserve"> =MID(C12,12,99)</t>
  </si>
  <si>
    <t>Item Size: Medium</t>
  </si>
  <si>
    <t xml:space="preserve"> =MID(C13,12,99)</t>
  </si>
  <si>
    <t>Item Size: Small</t>
  </si>
  <si>
    <t xml:space="preserve"> =MID(C14,12,99)</t>
  </si>
  <si>
    <t>This function picks out a piece of text from the middle of a text entry.</t>
  </si>
  <si>
    <t>The function needs to know at what point it should start, and how many characters to pick.</t>
  </si>
  <si>
    <t>If the number of characters to pick exceeds what is available, only the available characters</t>
  </si>
  <si>
    <t>will be picked.</t>
  </si>
  <si>
    <t>=MID(OriginalText,PositionToStartPicking,NumberOfCharactersToPick)</t>
  </si>
  <si>
    <t>by a company.</t>
  </si>
  <si>
    <t>It is assumed that all branch ID's follow the same format with the letters identifying the</t>
  </si>
  <si>
    <t>Branch ID</t>
  </si>
  <si>
    <t>Postal Region</t>
  </si>
  <si>
    <t xml:space="preserve"> =MID(C35,5,2)</t>
  </si>
  <si>
    <t xml:space="preserve"> =MID(C36,5,2)</t>
  </si>
  <si>
    <t xml:space="preserve"> =MID(C37,5,2)</t>
  </si>
  <si>
    <t>This example shows how to extract an item which is of variable length, which is inside</t>
  </si>
  <si>
    <t>a piece of text which has no standard format, other than the required text is always</t>
  </si>
  <si>
    <t>between two slash / symbols.</t>
  </si>
  <si>
    <t>Full Branch Code</t>
  </si>
  <si>
    <t>DRS/STC/872</t>
  </si>
  <si>
    <t>HDRS/FC/111</t>
  </si>
  <si>
    <t>S/NORTH/874</t>
  </si>
  <si>
    <t>HQ/K/875</t>
  </si>
  <si>
    <t>SPECIAL/UK &amp; FR/876</t>
  </si>
  <si>
    <r>
      <t xml:space="preserve"> =MID(C50,</t>
    </r>
    <r>
      <rPr>
        <sz val="10"/>
        <color indexed="12"/>
        <rFont val="Arial"/>
        <family val="2"/>
      </rPr>
      <t>FIND("/",C50)+1</t>
    </r>
    <r>
      <rPr>
        <sz val="11"/>
        <color theme="1"/>
        <rFont val="Calibri"/>
        <family val="2"/>
        <scheme val="minor"/>
      </rPr>
      <t>,</t>
    </r>
    <r>
      <rPr>
        <sz val="10"/>
        <color indexed="10"/>
        <rFont val="Arial"/>
        <family val="2"/>
      </rPr>
      <t>FIND("/",C50,FIND("/",C50)+1)</t>
    </r>
    <r>
      <rPr>
        <sz val="10"/>
        <color indexed="17"/>
        <rFont val="Arial"/>
        <family val="2"/>
      </rPr>
      <t>-FIND("/",C50)-1</t>
    </r>
    <r>
      <rPr>
        <sz val="11"/>
        <color theme="1"/>
        <rFont val="Calibri"/>
        <family val="2"/>
        <scheme val="minor"/>
      </rPr>
      <t>)</t>
    </r>
  </si>
  <si>
    <t>Find the first /, plus 1 for the Start of the code.</t>
  </si>
  <si>
    <t>Find the second /, occurring after the first /</t>
  </si>
  <si>
    <t>Calculate the length of the text to extract, by subtracting the position</t>
  </si>
  <si>
    <r>
      <t xml:space="preserve">of the </t>
    </r>
    <r>
      <rPr>
        <sz val="10"/>
        <color indexed="17"/>
        <rFont val="Arial"/>
        <family val="2"/>
      </rPr>
      <t>first /</t>
    </r>
    <r>
      <rPr>
        <sz val="10"/>
        <rFont val="Arial"/>
        <family val="2"/>
      </rPr>
      <t xml:space="preserve"> from the position of the </t>
    </r>
    <r>
      <rPr>
        <sz val="10"/>
        <color indexed="10"/>
        <rFont val="Arial"/>
        <family val="2"/>
      </rPr>
      <t>second /</t>
    </r>
  </si>
  <si>
    <t>How many items cost 100 or above.</t>
  </si>
  <si>
    <t>Total of items costing 100 or above.</t>
  </si>
  <si>
    <t>Branch Code</t>
  </si>
  <si>
    <t>CMK-0027-KHI</t>
  </si>
  <si>
    <t>MAN-0005-KHI</t>
  </si>
  <si>
    <t>CFC-0051-LHR</t>
  </si>
  <si>
    <t>The following table uses the =MID() function to extract a branch code from a branch ID used</t>
  </si>
  <si>
    <t>branch code being in the 5th to 8th positions.</t>
  </si>
  <si>
    <t xml:space="preserve"> Conditional formatting allows you to format cells containing specific riteria according to a rule you define without having to search entire spreadsheet and apply the formatting to each qualified cell. Formatting options can include on styles, sizes and colors, cell background colors and more. Prior versions of Excel limited conditional formatting to a maximum of three rules and would not appy multiple formats to the same cell. These limitations don't exist in Excel 2007.</t>
  </si>
  <si>
    <t>How ?</t>
  </si>
  <si>
    <t>Go to "Home Ribbon", "Style" Box" and "Conditional Formatting"</t>
  </si>
  <si>
    <t>a pivot-table can automatically sort, count, total or give the average of the data stored in one table or spreadsheet.</t>
  </si>
  <si>
    <t>Center</t>
  </si>
  <si>
    <t>CASA</t>
  </si>
  <si>
    <t>Banca</t>
  </si>
  <si>
    <t>Car</t>
  </si>
  <si>
    <t>House</t>
  </si>
  <si>
    <t>Card</t>
  </si>
  <si>
    <t>Officer</t>
  </si>
  <si>
    <t>Region</t>
  </si>
  <si>
    <t>No/Customer</t>
  </si>
  <si>
    <t>Amount</t>
  </si>
  <si>
    <t>Go to "Insert Ribbon" in "Table" menu click</t>
  </si>
  <si>
    <t>If you perform a task repeatedly in Microsoft Excel, you can automate the task with a macro. A macro is a series of commands and function that are stored in a Microsoft Visual Basic and can be run whenever you need to perform the task.</t>
  </si>
  <si>
    <t>First write down on a paper all your required commands and functions in a order to perform</t>
  </si>
  <si>
    <t>Then Press the button of Macro Recording</t>
  </si>
  <si>
    <t>Apply your required functions and commands as you wrote before</t>
  </si>
  <si>
    <t>Stop Macro Recording</t>
  </si>
  <si>
    <t>1) Macros are a sort of VBA Coding that can destroy your file, so never open a Macro Enabled File received from Unknown or Untrusted Source</t>
  </si>
  <si>
    <t>4) Never use any key as shortkey which already  a default key.</t>
  </si>
  <si>
    <t xml:space="preserve">1) To Protect your Sheet for Editing </t>
  </si>
  <si>
    <t>Go to "Review Ribbon" and press "Protect Sheet"</t>
  </si>
  <si>
    <t>Go to "Review Ribbon" and press "Protect Workbook"</t>
  </si>
  <si>
    <t>Go to Office Button and press 'Encrypt Document"</t>
  </si>
  <si>
    <t>Holiday booking price list.</t>
  </si>
  <si>
    <t>People</t>
  </si>
  <si>
    <t>Weeks</t>
  </si>
  <si>
    <t xml:space="preserve">How many weeks required : </t>
  </si>
  <si>
    <t xml:space="preserve">How many people in the party : </t>
  </si>
  <si>
    <t xml:space="preserve">Cost per person is : </t>
  </si>
  <si>
    <t xml:space="preserve"> =INDEX(D7:G9,G11,G12)</t>
  </si>
  <si>
    <t>This function picks a value from a range of data by looking down a specified number</t>
  </si>
  <si>
    <t>of rows and then across a specified number of columns.</t>
  </si>
  <si>
    <t>It can be used with a single block of data, or non-continuos blocks.</t>
  </si>
  <si>
    <t>There are various forms of syntax for this function.</t>
  </si>
  <si>
    <t>Syntax 1</t>
  </si>
  <si>
    <t>=INDEX(RangeToLookIn,Coordinate)</t>
  </si>
  <si>
    <t>This is used when the RangeToLookIn is either a single column or row.</t>
  </si>
  <si>
    <t>The Co-ordinate indicates how far down or across to look when picking the data from the range.</t>
  </si>
  <si>
    <t>Both of the examples below use the same syntax, but the Co-ordinate refers to a row when</t>
  </si>
  <si>
    <t>the range is vertical and a column when the range is horizontal.</t>
  </si>
  <si>
    <t>Colours</t>
  </si>
  <si>
    <t>Red</t>
  </si>
  <si>
    <t>Green</t>
  </si>
  <si>
    <t>Blue</t>
  </si>
  <si>
    <t>Size</t>
  </si>
  <si>
    <t>Large</t>
  </si>
  <si>
    <t>Medium</t>
  </si>
  <si>
    <t>Small</t>
  </si>
  <si>
    <t xml:space="preserve">Type either 1, 2 or 3 : </t>
  </si>
  <si>
    <t xml:space="preserve">The colour is : </t>
  </si>
  <si>
    <t xml:space="preserve">The size is : </t>
  </si>
  <si>
    <t xml:space="preserve"> =INDEX(D32:D34,D36)</t>
  </si>
  <si>
    <t xml:space="preserve"> =INDEX(G34:I34,H36)</t>
  </si>
  <si>
    <t>Syntax 2</t>
  </si>
  <si>
    <t>This syntax is used when the range is made up of rows and columns.</t>
  </si>
  <si>
    <t>Country</t>
  </si>
  <si>
    <t>Population</t>
  </si>
  <si>
    <t>England</t>
  </si>
  <si>
    <t>Sterling</t>
  </si>
  <si>
    <t>50 M</t>
  </si>
  <si>
    <t>London</t>
  </si>
  <si>
    <t>France</t>
  </si>
  <si>
    <t>Franc</t>
  </si>
  <si>
    <t>40 M</t>
  </si>
  <si>
    <t>Paris</t>
  </si>
  <si>
    <t>Germany</t>
  </si>
  <si>
    <t>DM</t>
  </si>
  <si>
    <t>60 M</t>
  </si>
  <si>
    <t>Bonn</t>
  </si>
  <si>
    <t>Spain</t>
  </si>
  <si>
    <t>Peseta</t>
  </si>
  <si>
    <t>30 M</t>
  </si>
  <si>
    <t>Barcelona</t>
  </si>
  <si>
    <t>Syntax 3</t>
  </si>
  <si>
    <t>=INDEX(NamedRangeToLookIn,RowCoordinate,ColumnColumnCordinate,AreaToPickFrom)</t>
  </si>
  <si>
    <t>Using this syntax the range to look in can be made up of multiple areas.</t>
  </si>
  <si>
    <t>The easiest way to refer to these areas is to select them and give them a single name.</t>
  </si>
  <si>
    <t>The AreaToPickFrom indicates which of the multiple areas should be used.</t>
  </si>
  <si>
    <t>In the following example the figures for North and South have been named as one</t>
  </si>
  <si>
    <t>range called NorthAndSouth.</t>
  </si>
  <si>
    <t>NORTH</t>
  </si>
  <si>
    <t>Qtr1</t>
  </si>
  <si>
    <t>Qtr2</t>
  </si>
  <si>
    <t>Qtr3</t>
  </si>
  <si>
    <t>Qtr4</t>
  </si>
  <si>
    <t>Bricks</t>
  </si>
  <si>
    <t>SOUTH</t>
  </si>
  <si>
    <t xml:space="preserve">Type 1, 2 or 3 for the product : </t>
  </si>
  <si>
    <t xml:space="preserve">Type 1, 2, 3 or 4 for the Qtr : </t>
  </si>
  <si>
    <t xml:space="preserve">Type 1 for North or 2 for South : </t>
  </si>
  <si>
    <t xml:space="preserve"> =INDEX(NorthAndSouth,F76,F77,F78)</t>
  </si>
  <si>
    <t>This is an extended version of the previous example.</t>
  </si>
  <si>
    <t>It allows the names of products and the quarters to be entered.</t>
  </si>
  <si>
    <t>The =MATCH() function is used to find the row and column positions of the names entered.</t>
  </si>
  <si>
    <t>These positions are then used by the =INDEX() function to look for the data.</t>
  </si>
  <si>
    <t>EAST</t>
  </si>
  <si>
    <t>WEST</t>
  </si>
  <si>
    <t>wood</t>
  </si>
  <si>
    <t>qtr2</t>
  </si>
  <si>
    <t>west</t>
  </si>
  <si>
    <r>
      <t xml:space="preserve"> =INDEX(</t>
    </r>
    <r>
      <rPr>
        <sz val="8"/>
        <color indexed="20"/>
        <rFont val="Arial"/>
        <family val="2"/>
      </rPr>
      <t>EastAndWest</t>
    </r>
    <r>
      <rPr>
        <sz val="8"/>
        <rFont val="Arial"/>
        <family val="2"/>
      </rPr>
      <t>,</t>
    </r>
    <r>
      <rPr>
        <sz val="8"/>
        <color indexed="17"/>
        <rFont val="Arial"/>
        <family val="2"/>
      </rPr>
      <t>MATCH(F100,C91:C93,0)</t>
    </r>
    <r>
      <rPr>
        <sz val="8"/>
        <rFont val="Arial"/>
        <family val="2"/>
      </rPr>
      <t>,</t>
    </r>
    <r>
      <rPr>
        <sz val="8"/>
        <color indexed="10"/>
        <rFont val="Arial"/>
        <family val="2"/>
      </rPr>
      <t>MATCH(F101,D90:G90,0)</t>
    </r>
    <r>
      <rPr>
        <sz val="8"/>
        <rFont val="Arial"/>
        <family val="2"/>
      </rPr>
      <t>,</t>
    </r>
    <r>
      <rPr>
        <sz val="8"/>
        <color indexed="14"/>
        <rFont val="Arial"/>
        <family val="2"/>
      </rPr>
      <t>IF(F102=C90,1,IF(F102=C95,2))</t>
    </r>
    <r>
      <rPr>
        <sz val="8"/>
        <rFont val="Arial"/>
        <family val="2"/>
      </rPr>
      <t>)</t>
    </r>
  </si>
  <si>
    <t>Capital</t>
  </si>
  <si>
    <t>Allows you to control the type and range of data that is entered into cells.</t>
  </si>
  <si>
    <t>HOW</t>
  </si>
  <si>
    <t>Go to "Data Tools" under Data" Ribbon</t>
  </si>
  <si>
    <t>Press Data Validation Drop Down</t>
  </si>
  <si>
    <t>Select Data Validation</t>
  </si>
  <si>
    <t>Whole numbers only between a specific range</t>
  </si>
  <si>
    <t>Decimal numbers between a specific range</t>
  </si>
  <si>
    <t>Allow list values from a particular cell range</t>
  </si>
  <si>
    <t>Date values only between a particular date range</t>
  </si>
  <si>
    <t>Time values only between a particular time frame</t>
  </si>
  <si>
    <t>Custom</t>
  </si>
  <si>
    <t>For Text Only</t>
  </si>
  <si>
    <t>=ISTEXT(A1)</t>
  </si>
  <si>
    <t>For Avoid Duplicates</t>
  </si>
  <si>
    <t>=COUNTIF(StartRange:EndRange,A1)=1</t>
  </si>
  <si>
    <t>Start with a specific character</t>
  </si>
  <si>
    <t>=LEFT(A1)="a"</t>
  </si>
  <si>
    <t>Dependent List</t>
  </si>
  <si>
    <t>First Make Lists in Columns as required</t>
  </si>
  <si>
    <t>Define Names of Every List</t>
  </si>
  <si>
    <t>In a Cell Data Validate of Headings</t>
  </si>
  <si>
    <t>In 2nd Cell Data Validate as</t>
  </si>
  <si>
    <t>=INDIRECT(Cell1)</t>
  </si>
  <si>
    <t>To Automic Increase Drop Down List</t>
  </si>
  <si>
    <t>Define Names of List</t>
  </si>
  <si>
    <t>OFFSET($A$1,0,0,COUNTA($A:$A),1)</t>
  </si>
  <si>
    <t>Text values only between a specified text length (it may be in numbers)</t>
  </si>
  <si>
    <t>Any Value removes Data Validation</t>
  </si>
  <si>
    <t>3) All Macro Enabled File must save in a specific folder and add the folder in "Trusted Location"</t>
  </si>
  <si>
    <t>2) Enable Macro setting so that you can easily run your Macros.</t>
  </si>
  <si>
    <t>2) To Protect your Workbook for Structul Changes</t>
  </si>
  <si>
    <t>3) To Protect your Workbook to Edit/ Open as a Read Only File</t>
  </si>
  <si>
    <t>Contry Name</t>
  </si>
  <si>
    <t>What to Find</t>
  </si>
  <si>
    <t>=INDEX(D45:F48,MATCH(F50,C45:C48,0),MATCH(F51,D44:F44,0))</t>
  </si>
  <si>
    <t>INDEX with Match Function</t>
  </si>
  <si>
    <t>Financed Amount</t>
  </si>
  <si>
    <t>(PV)</t>
  </si>
  <si>
    <t>Rate</t>
  </si>
  <si>
    <t>(Rate)</t>
  </si>
  <si>
    <t>Tenure</t>
  </si>
  <si>
    <t>(NPER)</t>
  </si>
  <si>
    <t>Installment #</t>
  </si>
  <si>
    <t>Opening Principle</t>
  </si>
  <si>
    <t>Interest</t>
  </si>
  <si>
    <t>Principle</t>
  </si>
  <si>
    <t>Installment</t>
  </si>
  <si>
    <t>Balance</t>
  </si>
  <si>
    <t>These functions draw Installment Schedule</t>
  </si>
  <si>
    <t>Formula for Interest</t>
  </si>
  <si>
    <t xml:space="preserve">   =IPMT(rate/12,per,nper,pv)</t>
  </si>
  <si>
    <t>Formula for Installment</t>
  </si>
  <si>
    <t xml:space="preserve">   =PMT(rate/12,nper,pv)</t>
  </si>
  <si>
    <t>Formula for Principle</t>
  </si>
  <si>
    <t xml:space="preserve">   =Installment-Interest</t>
  </si>
  <si>
    <t>Formula for Ending Principle</t>
  </si>
  <si>
    <t xml:space="preserve">   =Opening-Principle</t>
  </si>
  <si>
    <t>The both functions i.e. PMT and IPMT must start with "-" sign</t>
  </si>
  <si>
    <t>IPMT($C$4/12,B11,$C$5,-$C$3)</t>
  </si>
  <si>
    <t>PMT($C$4/12,$C$5,-$C$3)</t>
  </si>
  <si>
    <t>Formula for Tenure</t>
  </si>
  <si>
    <t xml:space="preserve">   =NPER(rate/12,monthly payment,pv)</t>
  </si>
  <si>
    <t>Day</t>
  </si>
  <si>
    <t>Year</t>
  </si>
  <si>
    <t xml:space="preserve"> =DATE(E4,D4,C4)</t>
  </si>
  <si>
    <t xml:space="preserve"> =DATE(E5,D5,C5)</t>
  </si>
  <si>
    <t xml:space="preserve"> =DATE(E6,D6,C6)</t>
  </si>
  <si>
    <t>This function creates a real date by using three normal numbers typed into separate cells.</t>
  </si>
  <si>
    <t xml:space="preserve"> =DATE(year,month,day)</t>
  </si>
  <si>
    <t>The result will normally be displayed in the dd/mm/yy format.</t>
  </si>
  <si>
    <t>By using the Format,Cells,Number,Date command the format can be changed.</t>
  </si>
  <si>
    <t>Input Date</t>
  </si>
  <si>
    <t>Maturity Date</t>
  </si>
  <si>
    <t>Amir</t>
  </si>
  <si>
    <t>PKR</t>
  </si>
  <si>
    <t xml:space="preserve">   =DATE(LEFT(C21,4),MID(C21,5,2),RIGHT(C21,2))</t>
  </si>
  <si>
    <t>Babar</t>
  </si>
  <si>
    <t xml:space="preserve">   =DATE(LEFT(C22,4),MID(C22,5,2),RIGHT(C22,2))</t>
  </si>
  <si>
    <t>Chand</t>
  </si>
  <si>
    <t xml:space="preserve">   =DATE(LEFT(C23,4),MID(C23,5,2),RIGHT(C23,2))</t>
  </si>
  <si>
    <t>Dawood</t>
  </si>
  <si>
    <t xml:space="preserve">   =DATE(LEFT(C24,4),MID(C24,5,2),RIGHT(C24,2))</t>
  </si>
  <si>
    <t>Ehtisham</t>
  </si>
  <si>
    <t xml:space="preserve">   =DATE(LEFT(C25,4),MID(C25,5,2),RIGHT(C25,2))</t>
  </si>
  <si>
    <t>Farooq</t>
  </si>
  <si>
    <t xml:space="preserve">   =DATE(LEFT(C26,4),MID(C26,5,2),RIGHT(C26,2))</t>
  </si>
  <si>
    <t>Gulab</t>
  </si>
  <si>
    <t xml:space="preserve">   =DATE(LEFT(C27,4),MID(C27,5,2),RIGHT(C27,2))</t>
  </si>
  <si>
    <t>Haroon</t>
  </si>
  <si>
    <t xml:space="preserve">   =DATE(LEFT(C28,4),MID(C28,5,2),RIGHT(C28,2))</t>
  </si>
  <si>
    <t>Imran</t>
  </si>
  <si>
    <t xml:space="preserve">   =DATE(LEFT(C29,4),MID(C29,5,2),RIGHT(C29,2))</t>
  </si>
  <si>
    <t>Jamal</t>
  </si>
  <si>
    <t xml:space="preserve">   =DATE(LEFT(C30,4),MID(C30,5,2),RIGHT(C30,2))</t>
  </si>
  <si>
    <t>Kamal</t>
  </si>
  <si>
    <t xml:space="preserve">   =DATE(LEFT(C31,4),MID(C31,5,2),RIGHT(C31,2))</t>
  </si>
  <si>
    <t>Lubna</t>
  </si>
  <si>
    <t xml:space="preserve">   =DATE(LEFT(C32,4),MID(C32,5,2),RIGHT(C32,2))</t>
  </si>
  <si>
    <t>Muheeb</t>
  </si>
  <si>
    <t xml:space="preserve">   =DATE(LEFT(C33,4),MID(C33,5,2),RIGHT(C33,2))</t>
  </si>
  <si>
    <t>Nadir</t>
  </si>
  <si>
    <t xml:space="preserve">   =DATE(LEFT(C34,4),MID(C34,5,2),RIGHT(C34,2))</t>
  </si>
  <si>
    <t>Owais</t>
  </si>
  <si>
    <t xml:space="preserve">   =DATE(LEFT(C35,4),MID(C35,5,2),RIGHT(C35,2))</t>
  </si>
  <si>
    <t>Pervaiz</t>
  </si>
  <si>
    <t xml:space="preserve">   =DATE(LEFT(C36,4),MID(C36,5,2),RIGHT(C36,2))</t>
  </si>
  <si>
    <t>Qurban</t>
  </si>
  <si>
    <t xml:space="preserve">   =DATE(LEFT(C37,4),MID(C37,5,2),RIGHT(C37,2))</t>
  </si>
  <si>
    <t>Rehan</t>
  </si>
  <si>
    <t xml:space="preserve">   =DATE(LEFT(C38,4),MID(C38,5,2),RIGHT(C38,2))</t>
  </si>
  <si>
    <t>Shahid</t>
  </si>
  <si>
    <t xml:space="preserve">   =DATE(LEFT(C39,4),MID(C39,5,2),RIGHT(C39,2))</t>
  </si>
  <si>
    <t>Tariq</t>
  </si>
  <si>
    <t xml:space="preserve">   =DATE(LEFT(C40,4),MID(C40,5,2),RIGHT(C40,2))</t>
  </si>
  <si>
    <t>Umair</t>
  </si>
  <si>
    <t xml:space="preserve">   =DATE(LEFT(C41,4),MID(C41,5,2),RIGHT(C41,2))</t>
  </si>
  <si>
    <t>Vikram</t>
  </si>
  <si>
    <t xml:space="preserve">   =DATE(LEFT(C42,4),MID(C42,5,2),RIGHT(C42,2))</t>
  </si>
  <si>
    <t>Waqas</t>
  </si>
  <si>
    <t xml:space="preserve">   =DATE(LEFT(C43,4),MID(C43,5,2),RIGHT(C43,2))</t>
  </si>
  <si>
    <t>This function works when Add-In "Analysis ToolPak" add in your System</t>
  </si>
  <si>
    <t>FirstDate</t>
  </si>
  <si>
    <t>SecondDate</t>
  </si>
  <si>
    <t>Interval</t>
  </si>
  <si>
    <t>Difference</t>
  </si>
  <si>
    <t>days</t>
  </si>
  <si>
    <t xml:space="preserve"> =DATEDIF(C4,D4,"d")</t>
  </si>
  <si>
    <t>months</t>
  </si>
  <si>
    <t xml:space="preserve"> =DATEDIF(C5,D5,"m")</t>
  </si>
  <si>
    <t>years</t>
  </si>
  <si>
    <t xml:space="preserve"> =DATEDIF(C6,D6,"y")</t>
  </si>
  <si>
    <t>yeardays</t>
  </si>
  <si>
    <t xml:space="preserve"> =DATEDIF(C7,D7,"yd")</t>
  </si>
  <si>
    <t>yearmonths</t>
  </si>
  <si>
    <t xml:space="preserve"> =DATEDIF(C8,D8,"ym")</t>
  </si>
  <si>
    <t>monthdays</t>
  </si>
  <si>
    <t xml:space="preserve"> =DATEDIF(C9,D9,"md")</t>
  </si>
  <si>
    <t>This function calculates the difference between two dates.</t>
  </si>
  <si>
    <t>It can show the result in weeks, months or years.</t>
  </si>
  <si>
    <t xml:space="preserve"> =DATEDIF(FirstDate,SecondDate,"Interval")</t>
  </si>
  <si>
    <t>FirstDate : This is the earliest of the two dates.</t>
  </si>
  <si>
    <t>SecondDate : This is the most recent of the two dates.</t>
  </si>
  <si>
    <t>"Interval" : This indicates what you want to calculate.</t>
  </si>
  <si>
    <t>These are the available intervals.</t>
  </si>
  <si>
    <t>"d"</t>
  </si>
  <si>
    <t>Days between the two dates.</t>
  </si>
  <si>
    <t>"m"</t>
  </si>
  <si>
    <t>Months between the two dates.</t>
  </si>
  <si>
    <t>"y"</t>
  </si>
  <si>
    <t>Years between the two dates.</t>
  </si>
  <si>
    <t>"yd"</t>
  </si>
  <si>
    <t>Days between the dates, as if the dates were in the same year.</t>
  </si>
  <si>
    <t>"ym"</t>
  </si>
  <si>
    <t>Months between the dates, as if the dates were in the same year.</t>
  </si>
  <si>
    <t>"md"</t>
  </si>
  <si>
    <t>Days between the two dates, as if the dates were in the same month and year.</t>
  </si>
  <si>
    <t>Birth date :</t>
  </si>
  <si>
    <t>Years lived :</t>
  </si>
  <si>
    <t xml:space="preserve"> =DATEDIF(C8,TODAY(),"y")</t>
  </si>
  <si>
    <t>and the months :</t>
  </si>
  <si>
    <t xml:space="preserve"> =DATEDIF(C8,TODAY(),"ym")</t>
  </si>
  <si>
    <t>and the days :</t>
  </si>
  <si>
    <t xml:space="preserve"> =DATEDIF(C8,TODAY(),"md")</t>
  </si>
  <si>
    <t>You can put this all together in one calculation, which creates a text version.</t>
  </si>
  <si>
    <t>Age is 52 Years, 8 Months and 19 Days</t>
  </si>
  <si>
    <t xml:space="preserve"> ="Age is "&amp;DATEDIF(C8,TODAY(),"y")&amp;" Years, "&amp;DATEDIF(C8,TODAY(),"ym")&amp;" Months and "&amp;DATEDIF(C8,TODAY(),"md")&amp;" Days"</t>
  </si>
  <si>
    <t>Data table shows multiple results in multiple scenarios</t>
  </si>
  <si>
    <t>Write your fomula in a cell and multiple variables in adjoint Rows and Columns</t>
  </si>
  <si>
    <t>Select the whole table</t>
  </si>
  <si>
    <t>Go to "Data Ribbon" in "Data Tools" menu press "What-If Analysis"</t>
  </si>
  <si>
    <t>In "Data Table" window</t>
  </si>
  <si>
    <t>Type Cell Address of that variable which replace with Rows "Row input cell"</t>
  </si>
  <si>
    <t>Type Cell Address of that variable which replace with Columns "Column input cell"</t>
  </si>
  <si>
    <t>Press OK</t>
  </si>
</sst>
</file>

<file path=xl/styles.xml><?xml version="1.0" encoding="utf-8"?>
<styleSheet xmlns="http://schemas.openxmlformats.org/spreadsheetml/2006/main">
  <numFmts count="4">
    <numFmt numFmtId="43" formatCode="_(* #,##0.00_);_(* \(#,##0.00\);_(* &quot;-&quot;??_);_(@_)"/>
    <numFmt numFmtId="164" formatCode="_(* #,##0_);_(* \(#,##0\);_(* &quot;-&quot;??_);_(@_)"/>
    <numFmt numFmtId="165" formatCode="&quot;£&quot;#,##0_);[Red]\(&quot;£&quot;#,##0\)"/>
    <numFmt numFmtId="166" formatCode="mmmm\ d\,\ yyyy"/>
  </numFmts>
  <fonts count="29">
    <font>
      <sz val="11"/>
      <color theme="1"/>
      <name val="Calibri"/>
      <family val="2"/>
      <scheme val="minor"/>
    </font>
    <font>
      <sz val="10"/>
      <name val="Arial"/>
      <family val="2"/>
    </font>
    <font>
      <b/>
      <sz val="10"/>
      <color indexed="8"/>
      <name val="Arial"/>
      <family val="2"/>
    </font>
    <font>
      <sz val="10"/>
      <color indexed="20"/>
      <name val="Arial"/>
      <family val="2"/>
    </font>
    <font>
      <sz val="10"/>
      <color indexed="12"/>
      <name val="Arial"/>
      <family val="2"/>
    </font>
    <font>
      <b/>
      <sz val="10"/>
      <name val="Arial"/>
      <family val="2"/>
    </font>
    <font>
      <b/>
      <sz val="14"/>
      <color indexed="8"/>
      <name val="Arial"/>
      <family val="2"/>
    </font>
    <font>
      <sz val="11"/>
      <color theme="1"/>
      <name val="Calibri"/>
      <family val="2"/>
      <scheme val="minor"/>
    </font>
    <font>
      <b/>
      <sz val="11"/>
      <color theme="1"/>
      <name val="Calibri"/>
      <family val="2"/>
      <scheme val="minor"/>
    </font>
    <font>
      <i/>
      <sz val="8"/>
      <name val="Arial"/>
      <family val="2"/>
    </font>
    <font>
      <sz val="10"/>
      <name val="Arial"/>
      <family val="2"/>
    </font>
    <font>
      <sz val="10"/>
      <color indexed="14"/>
      <name val="Arial"/>
      <family val="2"/>
    </font>
    <font>
      <sz val="10"/>
      <color indexed="17"/>
      <name val="Arial"/>
      <family val="2"/>
    </font>
    <font>
      <sz val="10"/>
      <color indexed="10"/>
      <name val="Arial"/>
      <family val="2"/>
    </font>
    <font>
      <sz val="11"/>
      <name val="Calibri"/>
      <family val="2"/>
      <scheme val="minor"/>
    </font>
    <font>
      <sz val="11"/>
      <color rgb="FFC00000"/>
      <name val="Calibri"/>
      <family val="2"/>
      <scheme val="minor"/>
    </font>
    <font>
      <b/>
      <sz val="10"/>
      <color indexed="14"/>
      <name val="Arial"/>
      <family val="2"/>
    </font>
    <font>
      <b/>
      <sz val="10"/>
      <color indexed="10"/>
      <name val="Arial"/>
      <family val="2"/>
    </font>
    <font>
      <b/>
      <sz val="10"/>
      <color indexed="17"/>
      <name val="Arial"/>
      <family val="2"/>
    </font>
    <font>
      <sz val="8"/>
      <name val="Arial"/>
      <family val="2"/>
    </font>
    <font>
      <sz val="8"/>
      <color indexed="20"/>
      <name val="Arial"/>
      <family val="2"/>
    </font>
    <font>
      <sz val="8"/>
      <color indexed="17"/>
      <name val="Arial"/>
      <family val="2"/>
    </font>
    <font>
      <sz val="8"/>
      <color indexed="10"/>
      <name val="Arial"/>
      <family val="2"/>
    </font>
    <font>
      <sz val="8"/>
      <color indexed="14"/>
      <name val="Arial"/>
      <family val="2"/>
    </font>
    <font>
      <sz val="10"/>
      <name val="Arial"/>
      <family val="2"/>
    </font>
    <font>
      <sz val="10"/>
      <color indexed="8"/>
      <name val="Arial"/>
      <family val="2"/>
    </font>
    <font>
      <b/>
      <sz val="11"/>
      <color rgb="FFFFFFFF"/>
      <name val="Calibri"/>
      <family val="2"/>
      <scheme val="minor"/>
    </font>
    <font>
      <sz val="11"/>
      <color rgb="FF000066"/>
      <name val="Calibri"/>
      <family val="2"/>
      <scheme val="minor"/>
    </font>
    <font>
      <sz val="8"/>
      <color indexed="12"/>
      <name val="Arial Narrow"/>
      <family val="2"/>
    </font>
  </fonts>
  <fills count="5">
    <fill>
      <patternFill patternType="none"/>
    </fill>
    <fill>
      <patternFill patternType="gray125"/>
    </fill>
    <fill>
      <patternFill patternType="solid">
        <fgColor indexed="46"/>
        <bgColor indexed="64"/>
      </patternFill>
    </fill>
    <fill>
      <patternFill patternType="solid">
        <fgColor rgb="FF006699"/>
        <bgColor indexed="64"/>
      </patternFill>
    </fill>
    <fill>
      <patternFill patternType="solid">
        <fgColor rgb="FFFFFFFF"/>
        <bgColor indexed="64"/>
      </patternFill>
    </fill>
  </fills>
  <borders count="40">
    <border>
      <left/>
      <right/>
      <top/>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14"/>
      </left>
      <right style="thin">
        <color indexed="64"/>
      </right>
      <top style="double">
        <color indexed="14"/>
      </top>
      <bottom style="double">
        <color indexed="14"/>
      </bottom>
      <diagonal/>
    </border>
    <border>
      <left style="thin">
        <color indexed="64"/>
      </left>
      <right style="thin">
        <color indexed="64"/>
      </right>
      <top style="double">
        <color indexed="14"/>
      </top>
      <bottom style="double">
        <color indexed="14"/>
      </bottom>
      <diagonal/>
    </border>
    <border>
      <left style="thin">
        <color indexed="64"/>
      </left>
      <right style="double">
        <color indexed="14"/>
      </right>
      <top style="double">
        <color indexed="14"/>
      </top>
      <bottom style="double">
        <color indexed="14"/>
      </bottom>
      <diagonal/>
    </border>
    <border>
      <left style="double">
        <color indexed="17"/>
      </left>
      <right style="thin">
        <color indexed="64"/>
      </right>
      <top style="double">
        <color indexed="17"/>
      </top>
      <bottom style="thin">
        <color indexed="64"/>
      </bottom>
      <diagonal/>
    </border>
    <border>
      <left style="thin">
        <color indexed="64"/>
      </left>
      <right style="thin">
        <color indexed="64"/>
      </right>
      <top style="double">
        <color indexed="17"/>
      </top>
      <bottom style="thin">
        <color indexed="64"/>
      </bottom>
      <diagonal/>
    </border>
    <border>
      <left style="thin">
        <color indexed="64"/>
      </left>
      <right style="double">
        <color indexed="17"/>
      </right>
      <top style="double">
        <color indexed="17"/>
      </top>
      <bottom style="thin">
        <color indexed="64"/>
      </bottom>
      <diagonal/>
    </border>
    <border>
      <left style="double">
        <color indexed="17"/>
      </left>
      <right style="thin">
        <color indexed="64"/>
      </right>
      <top style="thin">
        <color indexed="64"/>
      </top>
      <bottom style="thin">
        <color indexed="64"/>
      </bottom>
      <diagonal/>
    </border>
    <border>
      <left style="thin">
        <color indexed="64"/>
      </left>
      <right style="double">
        <color indexed="17"/>
      </right>
      <top style="thin">
        <color indexed="64"/>
      </top>
      <bottom style="thin">
        <color indexed="64"/>
      </bottom>
      <diagonal/>
    </border>
    <border>
      <left style="double">
        <color indexed="17"/>
      </left>
      <right style="thin">
        <color indexed="64"/>
      </right>
      <top style="thin">
        <color indexed="64"/>
      </top>
      <bottom style="double">
        <color indexed="17"/>
      </bottom>
      <diagonal/>
    </border>
    <border>
      <left style="thin">
        <color indexed="64"/>
      </left>
      <right style="thin">
        <color indexed="64"/>
      </right>
      <top style="thin">
        <color indexed="64"/>
      </top>
      <bottom style="double">
        <color indexed="17"/>
      </bottom>
      <diagonal/>
    </border>
    <border>
      <left style="thin">
        <color indexed="64"/>
      </left>
      <right style="double">
        <color indexed="17"/>
      </right>
      <top style="thin">
        <color indexed="64"/>
      </top>
      <bottom style="double">
        <color indexed="17"/>
      </bottom>
      <diagonal/>
    </border>
    <border>
      <left style="double">
        <color indexed="17"/>
      </left>
      <right style="thin">
        <color indexed="64"/>
      </right>
      <top style="double">
        <color indexed="17"/>
      </top>
      <bottom/>
      <diagonal/>
    </border>
    <border>
      <left style="thin">
        <color indexed="64"/>
      </left>
      <right style="thin">
        <color indexed="64"/>
      </right>
      <top style="double">
        <color indexed="17"/>
      </top>
      <bottom/>
      <diagonal/>
    </border>
    <border>
      <left style="thin">
        <color indexed="64"/>
      </left>
      <right style="double">
        <color indexed="17"/>
      </right>
      <top style="double">
        <color indexed="17"/>
      </top>
      <bottom/>
      <diagonal/>
    </border>
    <border>
      <left style="double">
        <color indexed="14"/>
      </left>
      <right style="thin">
        <color indexed="64"/>
      </right>
      <top style="double">
        <color indexed="14"/>
      </top>
      <bottom style="thin">
        <color indexed="64"/>
      </bottom>
      <diagonal/>
    </border>
    <border>
      <left style="thin">
        <color indexed="64"/>
      </left>
      <right style="thin">
        <color indexed="64"/>
      </right>
      <top style="double">
        <color indexed="14"/>
      </top>
      <bottom style="thin">
        <color indexed="64"/>
      </bottom>
      <diagonal/>
    </border>
    <border>
      <left style="thin">
        <color indexed="64"/>
      </left>
      <right style="double">
        <color indexed="14"/>
      </right>
      <top style="double">
        <color indexed="14"/>
      </top>
      <bottom style="thin">
        <color indexed="64"/>
      </bottom>
      <diagonal/>
    </border>
    <border>
      <left style="double">
        <color indexed="14"/>
      </left>
      <right style="thin">
        <color indexed="64"/>
      </right>
      <top style="thin">
        <color indexed="64"/>
      </top>
      <bottom style="thin">
        <color indexed="64"/>
      </bottom>
      <diagonal/>
    </border>
    <border>
      <left style="thin">
        <color indexed="64"/>
      </left>
      <right style="double">
        <color indexed="14"/>
      </right>
      <top style="thin">
        <color indexed="64"/>
      </top>
      <bottom style="thin">
        <color indexed="64"/>
      </bottom>
      <diagonal/>
    </border>
    <border>
      <left style="double">
        <color indexed="14"/>
      </left>
      <right style="thin">
        <color indexed="64"/>
      </right>
      <top style="thin">
        <color indexed="64"/>
      </top>
      <bottom style="double">
        <color indexed="14"/>
      </bottom>
      <diagonal/>
    </border>
    <border>
      <left style="thin">
        <color indexed="64"/>
      </left>
      <right style="thin">
        <color indexed="64"/>
      </right>
      <top style="thin">
        <color indexed="64"/>
      </top>
      <bottom style="double">
        <color indexed="14"/>
      </bottom>
      <diagonal/>
    </border>
    <border>
      <left style="thin">
        <color indexed="64"/>
      </left>
      <right style="double">
        <color indexed="14"/>
      </right>
      <top style="thin">
        <color indexed="64"/>
      </top>
      <bottom style="double">
        <color indexed="14"/>
      </bottom>
      <diagonal/>
    </border>
    <border>
      <left/>
      <right/>
      <top/>
      <bottom style="thin">
        <color indexed="64"/>
      </bottom>
      <diagonal/>
    </border>
    <border>
      <left style="medium">
        <color indexed="20"/>
      </left>
      <right style="thin">
        <color indexed="64"/>
      </right>
      <top style="medium">
        <color indexed="20"/>
      </top>
      <bottom style="thin">
        <color indexed="64"/>
      </bottom>
      <diagonal/>
    </border>
    <border>
      <left style="thin">
        <color indexed="64"/>
      </left>
      <right style="thin">
        <color indexed="64"/>
      </right>
      <top style="medium">
        <color indexed="20"/>
      </top>
      <bottom style="thin">
        <color indexed="64"/>
      </bottom>
      <diagonal/>
    </border>
    <border>
      <left style="thin">
        <color indexed="64"/>
      </left>
      <right style="medium">
        <color indexed="20"/>
      </right>
      <top style="medium">
        <color indexed="20"/>
      </top>
      <bottom style="thin">
        <color indexed="64"/>
      </bottom>
      <diagonal/>
    </border>
    <border>
      <left style="medium">
        <color indexed="20"/>
      </left>
      <right style="thin">
        <color indexed="64"/>
      </right>
      <top style="thin">
        <color indexed="64"/>
      </top>
      <bottom style="thin">
        <color indexed="64"/>
      </bottom>
      <diagonal/>
    </border>
    <border>
      <left style="thin">
        <color indexed="64"/>
      </left>
      <right style="medium">
        <color indexed="20"/>
      </right>
      <top style="thin">
        <color indexed="64"/>
      </top>
      <bottom style="thin">
        <color indexed="64"/>
      </bottom>
      <diagonal/>
    </border>
    <border>
      <left style="medium">
        <color indexed="20"/>
      </left>
      <right style="thin">
        <color indexed="64"/>
      </right>
      <top style="thin">
        <color indexed="64"/>
      </top>
      <bottom style="medium">
        <color indexed="20"/>
      </bottom>
      <diagonal/>
    </border>
    <border>
      <left style="thin">
        <color indexed="64"/>
      </left>
      <right style="thin">
        <color indexed="64"/>
      </right>
      <top style="thin">
        <color indexed="64"/>
      </top>
      <bottom style="medium">
        <color indexed="20"/>
      </bottom>
      <diagonal/>
    </border>
    <border>
      <left style="thin">
        <color indexed="64"/>
      </left>
      <right style="medium">
        <color indexed="20"/>
      </right>
      <top style="thin">
        <color indexed="64"/>
      </top>
      <bottom style="medium">
        <color indexed="20"/>
      </bottom>
      <diagonal/>
    </border>
  </borders>
  <cellStyleXfs count="7">
    <xf numFmtId="0" fontId="0" fillId="0" borderId="0"/>
    <xf numFmtId="0" fontId="1" fillId="0" borderId="0"/>
    <xf numFmtId="43" fontId="1" fillId="0" borderId="0" applyFont="0" applyFill="0" applyBorder="0" applyAlignment="0" applyProtection="0"/>
    <xf numFmtId="0" fontId="1" fillId="0" borderId="0" applyNumberFormat="0" applyFont="0" applyBorder="0" applyAlignment="0" applyProtection="0"/>
    <xf numFmtId="9" fontId="1" fillId="0" borderId="0" applyFont="0" applyFill="0" applyBorder="0" applyAlignment="0" applyProtection="0"/>
    <xf numFmtId="0" fontId="1" fillId="0" borderId="0" applyNumberFormat="0" applyFont="0" applyBorder="0" applyAlignment="0" applyProtection="0"/>
    <xf numFmtId="43" fontId="7" fillId="0" borderId="0" applyFont="0" applyFill="0" applyBorder="0" applyAlignment="0" applyProtection="0"/>
  </cellStyleXfs>
  <cellXfs count="150">
    <xf numFmtId="0" fontId="0" fillId="0" borderId="0" xfId="0"/>
    <xf numFmtId="0" fontId="0" fillId="0" borderId="4" xfId="0" applyBorder="1"/>
    <xf numFmtId="0" fontId="0" fillId="0" borderId="3" xfId="0" applyBorder="1"/>
    <xf numFmtId="0" fontId="4" fillId="0" borderId="2" xfId="1" applyFont="1" applyBorder="1" applyAlignment="1">
      <alignment horizontal="right"/>
    </xf>
    <xf numFmtId="0" fontId="4" fillId="0" borderId="0" xfId="5" applyFont="1" applyBorder="1" applyAlignment="1">
      <alignment horizontal="left"/>
    </xf>
    <xf numFmtId="0" fontId="0" fillId="0" borderId="5" xfId="0" applyBorder="1"/>
    <xf numFmtId="0" fontId="1" fillId="0" borderId="0" xfId="1"/>
    <xf numFmtId="0" fontId="2" fillId="0" borderId="1" xfId="1" applyFont="1" applyBorder="1"/>
    <xf numFmtId="0" fontId="1" fillId="0" borderId="2" xfId="3" applyBorder="1" applyAlignment="1">
      <alignment horizontal="center"/>
    </xf>
    <xf numFmtId="0" fontId="3" fillId="0" borderId="2" xfId="5" applyFont="1" applyBorder="1" applyAlignment="1">
      <alignment horizontal="center"/>
    </xf>
    <xf numFmtId="0" fontId="4" fillId="0" borderId="0" xfId="1" applyFont="1"/>
    <xf numFmtId="0" fontId="4" fillId="0" borderId="2" xfId="5" applyFont="1" applyBorder="1" applyAlignment="1">
      <alignment horizontal="left"/>
    </xf>
    <xf numFmtId="0" fontId="2" fillId="0" borderId="3" xfId="1" applyFont="1" applyBorder="1"/>
    <xf numFmtId="0" fontId="3" fillId="0" borderId="2" xfId="5" applyFont="1" applyBorder="1" applyAlignment="1">
      <alignment horizontal="center"/>
    </xf>
    <xf numFmtId="0" fontId="1" fillId="0" borderId="2" xfId="3" applyBorder="1" applyAlignment="1">
      <alignment horizontal="center"/>
    </xf>
    <xf numFmtId="15" fontId="3" fillId="0" borderId="2" xfId="5" applyNumberFormat="1" applyFont="1" applyBorder="1" applyAlignment="1">
      <alignment horizontal="center"/>
    </xf>
    <xf numFmtId="0" fontId="4" fillId="0" borderId="2" xfId="1" applyFont="1" applyBorder="1"/>
    <xf numFmtId="0" fontId="0" fillId="0" borderId="2" xfId="0" applyBorder="1"/>
    <xf numFmtId="0" fontId="6" fillId="2" borderId="0" xfId="0" applyFont="1" applyFill="1" applyBorder="1"/>
    <xf numFmtId="0" fontId="0" fillId="2" borderId="0" xfId="0" applyFill="1" applyBorder="1"/>
    <xf numFmtId="0" fontId="4" fillId="0" borderId="2" xfId="5" applyFont="1" applyBorder="1" applyAlignment="1">
      <alignment horizontal="center"/>
    </xf>
    <xf numFmtId="0" fontId="4" fillId="0" borderId="0" xfId="0" applyFont="1"/>
    <xf numFmtId="0" fontId="2" fillId="0" borderId="1" xfId="0" applyFont="1" applyBorder="1"/>
    <xf numFmtId="0" fontId="1" fillId="0" borderId="6" xfId="3" applyBorder="1" applyAlignment="1">
      <alignment horizontal="center"/>
    </xf>
    <xf numFmtId="0" fontId="1" fillId="0" borderId="7" xfId="3" applyBorder="1" applyAlignment="1">
      <alignment horizontal="center"/>
    </xf>
    <xf numFmtId="0" fontId="4" fillId="0" borderId="0" xfId="0" applyFont="1" applyAlignment="1">
      <alignment horizontal="left"/>
    </xf>
    <xf numFmtId="0" fontId="8" fillId="0" borderId="2" xfId="0" applyFont="1" applyFill="1" applyBorder="1" applyAlignment="1">
      <alignment horizontal="center" wrapText="1"/>
    </xf>
    <xf numFmtId="0" fontId="0" fillId="0" borderId="2" xfId="0" applyFill="1" applyBorder="1"/>
    <xf numFmtId="0" fontId="2" fillId="0" borderId="0" xfId="0" applyFont="1" applyBorder="1"/>
    <xf numFmtId="0" fontId="8" fillId="0" borderId="2" xfId="0" applyFont="1" applyFill="1" applyBorder="1" applyAlignment="1" applyProtection="1">
      <alignment horizontal="center" wrapText="1"/>
      <protection locked="0"/>
    </xf>
    <xf numFmtId="0" fontId="0" fillId="0" borderId="2" xfId="0" applyFill="1" applyBorder="1" applyProtection="1">
      <protection locked="0"/>
    </xf>
    <xf numFmtId="0" fontId="0" fillId="0" borderId="0" xfId="0" applyAlignment="1">
      <alignment horizontal="center"/>
    </xf>
    <xf numFmtId="0" fontId="9" fillId="0" borderId="0" xfId="0" applyFont="1"/>
    <xf numFmtId="0" fontId="9" fillId="0" borderId="0" xfId="0" applyFont="1" applyAlignment="1">
      <alignment horizontal="center"/>
    </xf>
    <xf numFmtId="0" fontId="1" fillId="0" borderId="8" xfId="3" applyBorder="1"/>
    <xf numFmtId="0" fontId="1" fillId="0" borderId="5" xfId="3" applyBorder="1"/>
    <xf numFmtId="0" fontId="1" fillId="0" borderId="5" xfId="3" applyBorder="1" applyAlignment="1">
      <alignment horizontal="right"/>
    </xf>
    <xf numFmtId="0" fontId="0" fillId="0" borderId="0" xfId="0" quotePrefix="1"/>
    <xf numFmtId="0" fontId="4" fillId="0" borderId="0" xfId="0" applyFont="1" applyAlignment="1">
      <alignment horizontal="center"/>
    </xf>
    <xf numFmtId="0" fontId="10" fillId="0" borderId="2" xfId="3" applyFont="1" applyBorder="1" applyAlignment="1">
      <alignment horizontal="center"/>
    </xf>
    <xf numFmtId="0" fontId="11" fillId="0" borderId="2" xfId="5" applyFont="1" applyBorder="1" applyAlignment="1">
      <alignment horizontal="center"/>
    </xf>
    <xf numFmtId="0" fontId="12" fillId="0" borderId="2" xfId="5" applyFont="1" applyBorder="1" applyAlignment="1">
      <alignment horizontal="center"/>
    </xf>
    <xf numFmtId="0" fontId="11" fillId="0" borderId="9" xfId="3" applyFont="1" applyBorder="1" applyAlignment="1">
      <alignment horizontal="center"/>
    </xf>
    <xf numFmtId="0" fontId="11" fillId="0" borderId="10" xfId="3" applyFont="1" applyBorder="1" applyAlignment="1">
      <alignment horizontal="center"/>
    </xf>
    <xf numFmtId="0" fontId="11" fillId="0" borderId="11" xfId="3" applyFont="1" applyBorder="1" applyAlignment="1">
      <alignment horizontal="center"/>
    </xf>
    <xf numFmtId="0" fontId="12" fillId="0" borderId="12" xfId="3" applyFont="1" applyBorder="1"/>
    <xf numFmtId="0" fontId="3" fillId="0" borderId="13" xfId="5" applyFont="1" applyBorder="1" applyAlignment="1">
      <alignment horizontal="center"/>
    </xf>
    <xf numFmtId="0" fontId="3" fillId="0" borderId="14" xfId="5" applyFont="1" applyBorder="1" applyAlignment="1">
      <alignment horizontal="center"/>
    </xf>
    <xf numFmtId="0" fontId="12" fillId="0" borderId="15" xfId="3" applyFont="1" applyBorder="1"/>
    <xf numFmtId="0" fontId="3" fillId="0" borderId="16" xfId="5" applyFont="1" applyBorder="1" applyAlignment="1">
      <alignment horizontal="center"/>
    </xf>
    <xf numFmtId="0" fontId="12" fillId="0" borderId="17" xfId="3" applyFont="1" applyBorder="1"/>
    <xf numFmtId="0" fontId="3" fillId="0" borderId="18" xfId="5" applyFont="1" applyBorder="1" applyAlignment="1">
      <alignment horizontal="center"/>
    </xf>
    <xf numFmtId="0" fontId="3" fillId="0" borderId="19" xfId="5" applyFont="1" applyBorder="1" applyAlignment="1">
      <alignment horizontal="center"/>
    </xf>
    <xf numFmtId="0" fontId="1" fillId="0" borderId="0" xfId="3" applyAlignment="1">
      <alignment horizontal="centerContinuous"/>
    </xf>
    <xf numFmtId="0" fontId="5" fillId="0" borderId="20" xfId="3" applyFont="1" applyBorder="1"/>
    <xf numFmtId="0" fontId="5" fillId="0" borderId="21" xfId="3" applyFont="1" applyBorder="1"/>
    <xf numFmtId="0" fontId="5" fillId="0" borderId="22" xfId="3" applyFont="1" applyBorder="1"/>
    <xf numFmtId="0" fontId="5" fillId="0" borderId="12" xfId="3" applyFont="1" applyBorder="1" applyAlignment="1">
      <alignment horizontal="center"/>
    </xf>
    <xf numFmtId="0" fontId="5" fillId="0" borderId="23" xfId="3" applyFont="1" applyBorder="1"/>
    <xf numFmtId="9" fontId="3" fillId="0" borderId="24" xfId="5" applyNumberFormat="1" applyFont="1" applyBorder="1"/>
    <xf numFmtId="9" fontId="3" fillId="0" borderId="25" xfId="5" applyNumberFormat="1" applyFont="1" applyBorder="1"/>
    <xf numFmtId="0" fontId="5" fillId="0" borderId="15" xfId="3" applyFont="1" applyBorder="1" applyAlignment="1">
      <alignment horizontal="center"/>
    </xf>
    <xf numFmtId="0" fontId="5" fillId="0" borderId="26" xfId="3" applyFont="1" applyBorder="1"/>
    <xf numFmtId="9" fontId="3" fillId="0" borderId="2" xfId="5" applyNumberFormat="1" applyFont="1" applyBorder="1"/>
    <xf numFmtId="9" fontId="3" fillId="0" borderId="27" xfId="5" applyNumberFormat="1" applyFont="1" applyBorder="1"/>
    <xf numFmtId="0" fontId="5" fillId="0" borderId="17" xfId="3" applyFont="1" applyBorder="1" applyAlignment="1">
      <alignment horizontal="center"/>
    </xf>
    <xf numFmtId="0" fontId="5" fillId="0" borderId="28" xfId="3" applyFont="1" applyBorder="1"/>
    <xf numFmtId="9" fontId="3" fillId="0" borderId="29" xfId="5" applyNumberFormat="1" applyFont="1" applyBorder="1"/>
    <xf numFmtId="9" fontId="3" fillId="0" borderId="30" xfId="5" applyNumberFormat="1" applyFont="1" applyBorder="1"/>
    <xf numFmtId="9" fontId="4" fillId="0" borderId="2" xfId="5" applyNumberFormat="1" applyFont="1" applyBorder="1" applyAlignment="1">
      <alignment horizontal="center"/>
    </xf>
    <xf numFmtId="164" fontId="4" fillId="0" borderId="2" xfId="6" applyNumberFormat="1" applyFont="1" applyBorder="1" applyAlignment="1">
      <alignment horizontal="right"/>
    </xf>
    <xf numFmtId="164" fontId="3" fillId="0" borderId="14" xfId="6" applyNumberFormat="1" applyFont="1" applyBorder="1" applyAlignment="1">
      <alignment horizontal="center"/>
    </xf>
    <xf numFmtId="164" fontId="3" fillId="0" borderId="16" xfId="6" applyNumberFormat="1" applyFont="1" applyBorder="1" applyAlignment="1">
      <alignment horizontal="center"/>
    </xf>
    <xf numFmtId="164" fontId="3" fillId="0" borderId="19" xfId="6" applyNumberFormat="1" applyFont="1" applyBorder="1" applyAlignment="1">
      <alignment horizontal="center"/>
    </xf>
    <xf numFmtId="164" fontId="4" fillId="0" borderId="2" xfId="6" applyNumberFormat="1" applyFont="1" applyBorder="1" applyAlignment="1">
      <alignment horizontal="center"/>
    </xf>
    <xf numFmtId="164" fontId="4" fillId="0" borderId="2" xfId="6" applyNumberFormat="1" applyFont="1" applyBorder="1" applyAlignment="1"/>
    <xf numFmtId="0" fontId="1" fillId="0" borderId="4" xfId="3" applyBorder="1"/>
    <xf numFmtId="0" fontId="1" fillId="0" borderId="8" xfId="3" applyFont="1" applyBorder="1"/>
    <xf numFmtId="49" fontId="0" fillId="0" borderId="0" xfId="0" applyNumberFormat="1"/>
    <xf numFmtId="164" fontId="3" fillId="0" borderId="2" xfId="6" applyNumberFormat="1" applyFont="1" applyBorder="1" applyAlignment="1">
      <alignment horizontal="center"/>
    </xf>
    <xf numFmtId="0" fontId="1" fillId="0" borderId="2" xfId="3" applyBorder="1" applyAlignment="1">
      <alignment horizontal="center" wrapText="1"/>
    </xf>
    <xf numFmtId="0" fontId="13" fillId="0" borderId="0" xfId="0" applyFont="1"/>
    <xf numFmtId="0" fontId="10" fillId="0" borderId="0" xfId="0" applyFont="1"/>
    <xf numFmtId="17" fontId="0" fillId="0" borderId="2" xfId="0" applyNumberFormat="1" applyBorder="1"/>
    <xf numFmtId="0" fontId="15" fillId="0" borderId="0" xfId="0" applyFont="1"/>
    <xf numFmtId="0" fontId="1" fillId="0" borderId="31" xfId="3" applyBorder="1" applyAlignment="1">
      <alignment horizontal="centerContinuous"/>
    </xf>
    <xf numFmtId="0" fontId="1" fillId="0" borderId="2" xfId="3" applyBorder="1" applyAlignment="1">
      <alignment horizontal="centerContinuous"/>
    </xf>
    <xf numFmtId="0" fontId="1" fillId="0" borderId="4" xfId="3" applyBorder="1" applyAlignment="1">
      <alignment horizontal="right"/>
    </xf>
    <xf numFmtId="0" fontId="5" fillId="0" borderId="2" xfId="3" applyFont="1" applyBorder="1" applyAlignment="1">
      <alignment horizontal="center"/>
    </xf>
    <xf numFmtId="0" fontId="16" fillId="0" borderId="2" xfId="3" applyFont="1" applyBorder="1" applyAlignment="1">
      <alignment horizontal="center"/>
    </xf>
    <xf numFmtId="0" fontId="17" fillId="0" borderId="2" xfId="3" applyFont="1" applyBorder="1" applyAlignment="1">
      <alignment horizontal="center"/>
    </xf>
    <xf numFmtId="0" fontId="18" fillId="0" borderId="2" xfId="3" applyFont="1" applyBorder="1" applyAlignment="1">
      <alignment horizontal="center"/>
    </xf>
    <xf numFmtId="0" fontId="18" fillId="0" borderId="2" xfId="5" applyFont="1" applyBorder="1" applyAlignment="1">
      <alignment horizontal="center"/>
    </xf>
    <xf numFmtId="0" fontId="17" fillId="0" borderId="2" xfId="5" applyFont="1" applyBorder="1" applyAlignment="1">
      <alignment horizontal="center"/>
    </xf>
    <xf numFmtId="0" fontId="16" fillId="0" borderId="2" xfId="5" applyFont="1" applyBorder="1" applyAlignment="1">
      <alignment horizontal="center"/>
    </xf>
    <xf numFmtId="0" fontId="19" fillId="0" borderId="0" xfId="0" applyFont="1"/>
    <xf numFmtId="0" fontId="8" fillId="0" borderId="0" xfId="0" applyFont="1"/>
    <xf numFmtId="0" fontId="0" fillId="0" borderId="0" xfId="0" applyAlignment="1"/>
    <xf numFmtId="0" fontId="24" fillId="0" borderId="2" xfId="3" applyFont="1" applyBorder="1" applyAlignment="1">
      <alignment horizontal="center"/>
    </xf>
    <xf numFmtId="165" fontId="3" fillId="0" borderId="2" xfId="5" applyNumberFormat="1" applyFont="1" applyBorder="1" applyAlignment="1">
      <alignment horizontal="center"/>
    </xf>
    <xf numFmtId="165" fontId="3" fillId="0" borderId="32" xfId="5" applyNumberFormat="1" applyFont="1" applyBorder="1" applyAlignment="1">
      <alignment horizontal="center"/>
    </xf>
    <xf numFmtId="165" fontId="3" fillId="0" borderId="33" xfId="5" applyNumberFormat="1" applyFont="1" applyBorder="1" applyAlignment="1">
      <alignment horizontal="center"/>
    </xf>
    <xf numFmtId="165" fontId="3" fillId="0" borderId="34" xfId="5" applyNumberFormat="1" applyFont="1" applyBorder="1" applyAlignment="1">
      <alignment horizontal="center"/>
    </xf>
    <xf numFmtId="165" fontId="3" fillId="0" borderId="35" xfId="5" applyNumberFormat="1" applyFont="1" applyBorder="1" applyAlignment="1">
      <alignment horizontal="center"/>
    </xf>
    <xf numFmtId="165" fontId="3" fillId="0" borderId="36" xfId="5" applyNumberFormat="1" applyFont="1" applyBorder="1" applyAlignment="1">
      <alignment horizontal="center"/>
    </xf>
    <xf numFmtId="165" fontId="3" fillId="0" borderId="37" xfId="5" applyNumberFormat="1" applyFont="1" applyBorder="1" applyAlignment="1">
      <alignment horizontal="center"/>
    </xf>
    <xf numFmtId="165" fontId="3" fillId="0" borderId="38" xfId="5" applyNumberFormat="1" applyFont="1" applyBorder="1" applyAlignment="1">
      <alignment horizontal="center"/>
    </xf>
    <xf numFmtId="165" fontId="3" fillId="0" borderId="39" xfId="5" applyNumberFormat="1" applyFont="1" applyBorder="1" applyAlignment="1">
      <alignment horizontal="center"/>
    </xf>
    <xf numFmtId="164" fontId="3" fillId="0" borderId="0" xfId="6" applyNumberFormat="1" applyFont="1" applyBorder="1" applyAlignment="1">
      <alignment horizontal="left"/>
    </xf>
    <xf numFmtId="164" fontId="3" fillId="0" borderId="0" xfId="6" quotePrefix="1" applyNumberFormat="1" applyFont="1" applyBorder="1" applyAlignment="1">
      <alignment horizontal="left"/>
    </xf>
    <xf numFmtId="43" fontId="4" fillId="0" borderId="2" xfId="6" applyFont="1" applyBorder="1"/>
    <xf numFmtId="9" fontId="0" fillId="0" borderId="2" xfId="0" applyNumberFormat="1" applyBorder="1"/>
    <xf numFmtId="43" fontId="0" fillId="0" borderId="0" xfId="6" applyFont="1"/>
    <xf numFmtId="43" fontId="0" fillId="0" borderId="2" xfId="0" applyNumberFormat="1" applyBorder="1"/>
    <xf numFmtId="43" fontId="0" fillId="0" borderId="2" xfId="6" applyFont="1" applyBorder="1"/>
    <xf numFmtId="43" fontId="0" fillId="0" borderId="0" xfId="0" applyNumberFormat="1"/>
    <xf numFmtId="0" fontId="0" fillId="0" borderId="0" xfId="0" applyAlignment="1">
      <alignment wrapText="1"/>
    </xf>
    <xf numFmtId="43" fontId="4" fillId="0" borderId="0" xfId="6" applyFont="1" applyBorder="1"/>
    <xf numFmtId="43" fontId="4" fillId="0" borderId="3" xfId="6" applyFont="1" applyBorder="1"/>
    <xf numFmtId="0" fontId="25" fillId="0" borderId="2" xfId="3" applyFont="1" applyBorder="1" applyAlignment="1">
      <alignment horizontal="center"/>
    </xf>
    <xf numFmtId="0" fontId="1" fillId="0" borderId="0" xfId="1" applyAlignment="1">
      <alignment horizontal="right"/>
    </xf>
    <xf numFmtId="14" fontId="4" fillId="0" borderId="2" xfId="1" applyNumberFormat="1" applyFont="1" applyBorder="1"/>
    <xf numFmtId="15" fontId="4" fillId="0" borderId="2" xfId="5" applyNumberFormat="1" applyFont="1" applyBorder="1"/>
    <xf numFmtId="166" fontId="4" fillId="0" borderId="2" xfId="5" applyNumberFormat="1" applyFont="1" applyBorder="1"/>
    <xf numFmtId="0" fontId="2" fillId="0" borderId="1" xfId="1" applyFont="1" applyBorder="1" applyAlignment="1">
      <alignment horizontal="center"/>
    </xf>
    <xf numFmtId="0" fontId="1" fillId="0" borderId="0" xfId="1" applyAlignment="1">
      <alignment horizontal="left"/>
    </xf>
    <xf numFmtId="0" fontId="1" fillId="0" borderId="0" xfId="1" applyAlignment="1">
      <alignment horizontal="center"/>
    </xf>
    <xf numFmtId="0" fontId="2" fillId="0" borderId="1" xfId="1" applyFont="1" applyBorder="1" applyAlignment="1">
      <alignment horizontal="left"/>
    </xf>
    <xf numFmtId="15" fontId="1" fillId="0" borderId="0" xfId="1" applyNumberFormat="1" applyAlignment="1">
      <alignment horizontal="center"/>
    </xf>
    <xf numFmtId="15" fontId="1" fillId="0" borderId="0" xfId="1" applyNumberFormat="1"/>
    <xf numFmtId="0" fontId="6" fillId="0" borderId="0" xfId="0" applyFont="1" applyFill="1" applyBorder="1"/>
    <xf numFmtId="0" fontId="0" fillId="0" borderId="0" xfId="0" applyFill="1" applyBorder="1"/>
    <xf numFmtId="0" fontId="0" fillId="0" borderId="0" xfId="0" applyFont="1"/>
    <xf numFmtId="0" fontId="26" fillId="3" borderId="2" xfId="0" applyFont="1" applyFill="1" applyBorder="1" applyAlignment="1">
      <alignment horizontal="center" vertical="center"/>
    </xf>
    <xf numFmtId="0" fontId="27" fillId="4" borderId="2" xfId="0" applyFont="1" applyFill="1" applyBorder="1" applyAlignment="1"/>
    <xf numFmtId="0" fontId="1" fillId="0" borderId="2" xfId="5" applyFont="1" applyBorder="1" applyAlignment="1">
      <alignment horizontal="center"/>
    </xf>
    <xf numFmtId="0" fontId="1" fillId="0" borderId="3" xfId="1" applyBorder="1"/>
    <xf numFmtId="0" fontId="1" fillId="0" borderId="0" xfId="1" applyBorder="1"/>
    <xf numFmtId="0" fontId="1" fillId="0" borderId="2" xfId="3" applyBorder="1"/>
    <xf numFmtId="15" fontId="3" fillId="0" borderId="2" xfId="5" applyNumberFormat="1" applyFont="1" applyBorder="1"/>
    <xf numFmtId="0" fontId="4" fillId="0" borderId="2" xfId="5" applyFont="1" applyBorder="1"/>
    <xf numFmtId="0" fontId="4" fillId="0" borderId="0" xfId="5" applyFont="1"/>
    <xf numFmtId="0" fontId="1" fillId="0" borderId="0" xfId="5"/>
    <xf numFmtId="0" fontId="28" fillId="0" borderId="0" xfId="1" applyFont="1"/>
    <xf numFmtId="0" fontId="0" fillId="0" borderId="31" xfId="0" applyBorder="1"/>
    <xf numFmtId="0" fontId="0" fillId="0" borderId="0" xfId="0" applyAlignment="1">
      <alignment horizontal="left" vertical="top" wrapText="1"/>
    </xf>
    <xf numFmtId="0" fontId="14" fillId="0" borderId="0" xfId="0"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xf numFmtId="0" fontId="0" fillId="0" borderId="2" xfId="0" applyBorder="1" applyAlignment="1">
      <alignment horizontal="center"/>
    </xf>
  </cellXfs>
  <cellStyles count="7">
    <cellStyle name="Comma" xfId="6" builtinId="3"/>
    <cellStyle name="Comma 2" xfId="2"/>
    <cellStyle name="GreyOrWhite" xfId="3"/>
    <cellStyle name="Normal" xfId="0" builtinId="0"/>
    <cellStyle name="Normal 2" xfId="1"/>
    <cellStyle name="Percent 2" xfId="4"/>
    <cellStyle name="Yellow"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VLOOKUP!A1"/><Relationship Id="rId13" Type="http://schemas.openxmlformats.org/officeDocument/2006/relationships/hyperlink" Target="#DV!A1"/><Relationship Id="rId18" Type="http://schemas.openxmlformats.org/officeDocument/2006/relationships/hyperlink" Target="#Date!A1"/><Relationship Id="rId3" Type="http://schemas.openxmlformats.org/officeDocument/2006/relationships/hyperlink" Target="#SUMIF!A1"/><Relationship Id="rId7" Type="http://schemas.openxmlformats.org/officeDocument/2006/relationships/hyperlink" Target="#NESTEDIF!A1"/><Relationship Id="rId12" Type="http://schemas.openxmlformats.org/officeDocument/2006/relationships/hyperlink" Target="#Macros!A1"/><Relationship Id="rId17" Type="http://schemas.openxmlformats.org/officeDocument/2006/relationships/hyperlink" Target="#Loan!A1"/><Relationship Id="rId2" Type="http://schemas.openxmlformats.org/officeDocument/2006/relationships/image" Target="../media/image2.jpeg"/><Relationship Id="rId16" Type="http://schemas.openxmlformats.org/officeDocument/2006/relationships/hyperlink" Target="#Index!A1"/><Relationship Id="rId20" Type="http://schemas.openxmlformats.org/officeDocument/2006/relationships/image" Target="../media/image3.jpeg"/><Relationship Id="rId1" Type="http://schemas.openxmlformats.org/officeDocument/2006/relationships/image" Target="../media/image1.jpeg"/><Relationship Id="rId6" Type="http://schemas.openxmlformats.org/officeDocument/2006/relationships/hyperlink" Target="#IF!A1"/><Relationship Id="rId11" Type="http://schemas.openxmlformats.org/officeDocument/2006/relationships/hyperlink" Target="#pivot!A1"/><Relationship Id="rId5" Type="http://schemas.openxmlformats.org/officeDocument/2006/relationships/hyperlink" Target="#CON!A1"/><Relationship Id="rId15" Type="http://schemas.openxmlformats.org/officeDocument/2006/relationships/hyperlink" Target="mailto:aiman.ramzanali@gmail.com" TargetMode="External"/><Relationship Id="rId10" Type="http://schemas.openxmlformats.org/officeDocument/2006/relationships/hyperlink" Target="#Format!A1"/><Relationship Id="rId19" Type="http://schemas.openxmlformats.org/officeDocument/2006/relationships/hyperlink" Target="#Sheet4!A1"/><Relationship Id="rId4" Type="http://schemas.openxmlformats.org/officeDocument/2006/relationships/hyperlink" Target="#COUNTIF!A1"/><Relationship Id="rId9" Type="http://schemas.openxmlformats.org/officeDocument/2006/relationships/hyperlink" Target="#MID!A1"/><Relationship Id="rId14" Type="http://schemas.openxmlformats.org/officeDocument/2006/relationships/hyperlink" Target="#Pro!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heet10!A26"/></Relationships>
</file>

<file path=xl/drawings/_rels/drawing11.xml.rels><?xml version="1.0" encoding="UTF-8" standalone="yes"?>
<Relationships xmlns="http://schemas.openxmlformats.org/package/2006/relationships"><Relationship Id="rId1" Type="http://schemas.openxmlformats.org/officeDocument/2006/relationships/hyperlink" Target="#Sheet10!A26"/></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Sheet10!A26"/></Relationships>
</file>

<file path=xl/drawings/_rels/drawing13.xml.rels><?xml version="1.0" encoding="UTF-8" standalone="yes"?>
<Relationships xmlns="http://schemas.openxmlformats.org/package/2006/relationships"><Relationship Id="rId1" Type="http://schemas.openxmlformats.org/officeDocument/2006/relationships/hyperlink" Target="#Sheet10!A26"/></Relationships>
</file>

<file path=xl/drawings/_rels/drawing14.xml.rels><?xml version="1.0" encoding="UTF-8" standalone="yes"?>
<Relationships xmlns="http://schemas.openxmlformats.org/package/2006/relationships"><Relationship Id="rId1" Type="http://schemas.openxmlformats.org/officeDocument/2006/relationships/hyperlink" Target="#Sheet10!A1"/></Relationships>
</file>

<file path=xl/drawings/_rels/drawing15.xml.rels><?xml version="1.0" encoding="UTF-8" standalone="yes"?>
<Relationships xmlns="http://schemas.openxmlformats.org/package/2006/relationships"><Relationship Id="rId1" Type="http://schemas.openxmlformats.org/officeDocument/2006/relationships/hyperlink" Target="#Sheet10!A1"/></Relationships>
</file>

<file path=xl/drawings/_rels/drawing16.xml.rels><?xml version="1.0" encoding="UTF-8" standalone="yes"?>
<Relationships xmlns="http://schemas.openxmlformats.org/package/2006/relationships"><Relationship Id="rId1" Type="http://schemas.openxmlformats.org/officeDocument/2006/relationships/hyperlink" Target="#Sheet10!A1"/></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Sheet10!A26"/></Relationships>
</file>

<file path=xl/drawings/_rels/drawing2.xml.rels><?xml version="1.0" encoding="UTF-8" standalone="yes"?>
<Relationships xmlns="http://schemas.openxmlformats.org/package/2006/relationships"><Relationship Id="rId1" Type="http://schemas.openxmlformats.org/officeDocument/2006/relationships/hyperlink" Target="#Sheet10!A1"/></Relationships>
</file>

<file path=xl/drawings/_rels/drawing3.xml.rels><?xml version="1.0" encoding="UTF-8" standalone="yes"?>
<Relationships xmlns="http://schemas.openxmlformats.org/package/2006/relationships"><Relationship Id="rId1" Type="http://schemas.openxmlformats.org/officeDocument/2006/relationships/hyperlink" Target="#Sheet10!A26"/></Relationships>
</file>

<file path=xl/drawings/_rels/drawing4.xml.rels><?xml version="1.0" encoding="UTF-8" standalone="yes"?>
<Relationships xmlns="http://schemas.openxmlformats.org/package/2006/relationships"><Relationship Id="rId1" Type="http://schemas.openxmlformats.org/officeDocument/2006/relationships/hyperlink" Target="#Sheet10!A26"/></Relationships>
</file>

<file path=xl/drawings/_rels/drawing5.xml.rels><?xml version="1.0" encoding="UTF-8" standalone="yes"?>
<Relationships xmlns="http://schemas.openxmlformats.org/package/2006/relationships"><Relationship Id="rId1" Type="http://schemas.openxmlformats.org/officeDocument/2006/relationships/hyperlink" Target="#Sheet10!A26"/></Relationships>
</file>

<file path=xl/drawings/_rels/drawing6.xml.rels><?xml version="1.0" encoding="UTF-8" standalone="yes"?>
<Relationships xmlns="http://schemas.openxmlformats.org/package/2006/relationships"><Relationship Id="rId1" Type="http://schemas.openxmlformats.org/officeDocument/2006/relationships/hyperlink" Target="#Sheet10!A1"/></Relationships>
</file>

<file path=xl/drawings/_rels/drawing7.xml.rels><?xml version="1.0" encoding="UTF-8" standalone="yes"?>
<Relationships xmlns="http://schemas.openxmlformats.org/package/2006/relationships"><Relationship Id="rId1" Type="http://schemas.openxmlformats.org/officeDocument/2006/relationships/hyperlink" Target="#Sheet10!A1"/></Relationships>
</file>

<file path=xl/drawings/_rels/drawing8.xml.rels><?xml version="1.0" encoding="UTF-8" standalone="yes"?>
<Relationships xmlns="http://schemas.openxmlformats.org/package/2006/relationships"><Relationship Id="rId1" Type="http://schemas.openxmlformats.org/officeDocument/2006/relationships/hyperlink" Target="#Sheet10!A26"/></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Sheet10!A26"/></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4</xdr:row>
      <xdr:rowOff>166689</xdr:rowOff>
    </xdr:from>
    <xdr:to>
      <xdr:col>12</xdr:col>
      <xdr:colOff>539750</xdr:colOff>
      <xdr:row>23</xdr:row>
      <xdr:rowOff>134939</xdr:rowOff>
    </xdr:to>
    <xdr:pic>
      <xdr:nvPicPr>
        <xdr:cNvPr id="1025" name="Picture 1" descr="C:\Users\aiman.saleem\Desktop\images.jpg"/>
        <xdr:cNvPicPr>
          <a:picLocks noChangeAspect="1" noChangeArrowheads="1"/>
        </xdr:cNvPicPr>
      </xdr:nvPicPr>
      <xdr:blipFill>
        <a:blip xmlns:r="http://schemas.openxmlformats.org/officeDocument/2006/relationships" r:embed="rId1"/>
        <a:srcRect/>
        <a:stretch>
          <a:fillRect/>
        </a:stretch>
      </xdr:blipFill>
      <xdr:spPr bwMode="auto">
        <a:xfrm>
          <a:off x="833437" y="928689"/>
          <a:ext cx="7334251" cy="3587750"/>
        </a:xfrm>
        <a:prstGeom prst="rect">
          <a:avLst/>
        </a:prstGeom>
        <a:noFill/>
      </xdr:spPr>
    </xdr:pic>
    <xdr:clientData/>
  </xdr:twoCellAnchor>
  <xdr:twoCellAnchor editAs="oneCell">
    <xdr:from>
      <xdr:col>0</xdr:col>
      <xdr:colOff>0</xdr:colOff>
      <xdr:row>0</xdr:row>
      <xdr:rowOff>0</xdr:rowOff>
    </xdr:from>
    <xdr:to>
      <xdr:col>13</xdr:col>
      <xdr:colOff>571499</xdr:colOff>
      <xdr:row>4</xdr:row>
      <xdr:rowOff>158750</xdr:rowOff>
    </xdr:to>
    <xdr:pic>
      <xdr:nvPicPr>
        <xdr:cNvPr id="1026" name="Picture 2" descr="C:\Users\aiman.saleem\Desktop\background_reporting.jpg"/>
        <xdr:cNvPicPr>
          <a:picLocks noChangeAspect="1" noChangeArrowheads="1"/>
        </xdr:cNvPicPr>
      </xdr:nvPicPr>
      <xdr:blipFill>
        <a:blip xmlns:r="http://schemas.openxmlformats.org/officeDocument/2006/relationships" r:embed="rId2"/>
        <a:srcRect/>
        <a:stretch>
          <a:fillRect/>
        </a:stretch>
      </xdr:blipFill>
      <xdr:spPr bwMode="auto">
        <a:xfrm>
          <a:off x="0" y="0"/>
          <a:ext cx="9016999" cy="920750"/>
        </a:xfrm>
        <a:prstGeom prst="rect">
          <a:avLst/>
        </a:prstGeom>
        <a:noFill/>
      </xdr:spPr>
    </xdr:pic>
    <xdr:clientData/>
  </xdr:twoCellAnchor>
  <xdr:twoCellAnchor>
    <xdr:from>
      <xdr:col>9</xdr:col>
      <xdr:colOff>457200</xdr:colOff>
      <xdr:row>13</xdr:row>
      <xdr:rowOff>145817</xdr:rowOff>
    </xdr:from>
    <xdr:to>
      <xdr:col>12</xdr:col>
      <xdr:colOff>476250</xdr:colOff>
      <xdr:row>16</xdr:row>
      <xdr:rowOff>12467</xdr:rowOff>
    </xdr:to>
    <xdr:sp macro="" textlink="">
      <xdr:nvSpPr>
        <xdr:cNvPr id="5" name="Rounded Rectangle 4">
          <a:hlinkClick xmlns:r="http://schemas.openxmlformats.org/officeDocument/2006/relationships" r:id="rId3"/>
        </xdr:cNvPr>
        <xdr:cNvSpPr/>
      </xdr:nvSpPr>
      <xdr:spPr>
        <a:xfrm>
          <a:off x="6238875" y="2622317"/>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SUM</a:t>
          </a:r>
          <a:r>
            <a:rPr lang="en-US" sz="1200" b="1" baseline="0"/>
            <a:t> Related</a:t>
          </a:r>
          <a:endParaRPr lang="en-US" sz="1200" b="1"/>
        </a:p>
      </xdr:txBody>
    </xdr:sp>
    <xdr:clientData/>
  </xdr:twoCellAnchor>
  <xdr:twoCellAnchor>
    <xdr:from>
      <xdr:col>9</xdr:col>
      <xdr:colOff>485775</xdr:colOff>
      <xdr:row>5</xdr:row>
      <xdr:rowOff>98360</xdr:rowOff>
    </xdr:from>
    <xdr:to>
      <xdr:col>12</xdr:col>
      <xdr:colOff>504825</xdr:colOff>
      <xdr:row>7</xdr:row>
      <xdr:rowOff>155510</xdr:rowOff>
    </xdr:to>
    <xdr:sp macro="" textlink="">
      <xdr:nvSpPr>
        <xdr:cNvPr id="6" name="Rounded Rectangle 5">
          <a:hlinkClick xmlns:r="http://schemas.openxmlformats.org/officeDocument/2006/relationships" r:id="rId4"/>
        </xdr:cNvPr>
        <xdr:cNvSpPr/>
      </xdr:nvSpPr>
      <xdr:spPr>
        <a:xfrm>
          <a:off x="6267450" y="1050860"/>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COUNT</a:t>
          </a:r>
          <a:r>
            <a:rPr lang="en-US" sz="1200" b="1" baseline="0"/>
            <a:t> Related</a:t>
          </a:r>
          <a:endParaRPr lang="en-US" sz="1200" b="1"/>
        </a:p>
      </xdr:txBody>
    </xdr:sp>
    <xdr:clientData/>
  </xdr:twoCellAnchor>
  <xdr:twoCellAnchor>
    <xdr:from>
      <xdr:col>1</xdr:col>
      <xdr:colOff>409575</xdr:colOff>
      <xdr:row>5</xdr:row>
      <xdr:rowOff>110995</xdr:rowOff>
    </xdr:from>
    <xdr:to>
      <xdr:col>4</xdr:col>
      <xdr:colOff>428625</xdr:colOff>
      <xdr:row>7</xdr:row>
      <xdr:rowOff>168145</xdr:rowOff>
    </xdr:to>
    <xdr:sp macro="" textlink="">
      <xdr:nvSpPr>
        <xdr:cNvPr id="8" name="Rounded Rectangle 7">
          <a:hlinkClick xmlns:r="http://schemas.openxmlformats.org/officeDocument/2006/relationships" r:id="rId5"/>
        </xdr:cNvPr>
        <xdr:cNvSpPr/>
      </xdr:nvSpPr>
      <xdr:spPr>
        <a:xfrm>
          <a:off x="895350" y="1063495"/>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CONCATENATE</a:t>
          </a:r>
        </a:p>
      </xdr:txBody>
    </xdr:sp>
    <xdr:clientData/>
  </xdr:twoCellAnchor>
  <xdr:twoCellAnchor>
    <xdr:from>
      <xdr:col>9</xdr:col>
      <xdr:colOff>466725</xdr:colOff>
      <xdr:row>8</xdr:row>
      <xdr:rowOff>50679</xdr:rowOff>
    </xdr:from>
    <xdr:to>
      <xdr:col>12</xdr:col>
      <xdr:colOff>485775</xdr:colOff>
      <xdr:row>10</xdr:row>
      <xdr:rowOff>107829</xdr:rowOff>
    </xdr:to>
    <xdr:sp macro="" textlink="">
      <xdr:nvSpPr>
        <xdr:cNvPr id="10" name="Rounded Rectangle 9">
          <a:hlinkClick xmlns:r="http://schemas.openxmlformats.org/officeDocument/2006/relationships" r:id="rId6"/>
        </xdr:cNvPr>
        <xdr:cNvSpPr/>
      </xdr:nvSpPr>
      <xdr:spPr>
        <a:xfrm>
          <a:off x="6248400" y="1574679"/>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IF</a:t>
          </a:r>
        </a:p>
      </xdr:txBody>
    </xdr:sp>
    <xdr:clientData/>
  </xdr:twoCellAnchor>
  <xdr:twoCellAnchor>
    <xdr:from>
      <xdr:col>1</xdr:col>
      <xdr:colOff>400050</xdr:colOff>
      <xdr:row>13</xdr:row>
      <xdr:rowOff>162703</xdr:rowOff>
    </xdr:from>
    <xdr:to>
      <xdr:col>4</xdr:col>
      <xdr:colOff>419100</xdr:colOff>
      <xdr:row>16</xdr:row>
      <xdr:rowOff>29353</xdr:rowOff>
    </xdr:to>
    <xdr:sp macro="" textlink="">
      <xdr:nvSpPr>
        <xdr:cNvPr id="11" name="Rounded Rectangle 10">
          <a:hlinkClick xmlns:r="http://schemas.openxmlformats.org/officeDocument/2006/relationships" r:id="rId7"/>
        </xdr:cNvPr>
        <xdr:cNvSpPr/>
      </xdr:nvSpPr>
      <xdr:spPr>
        <a:xfrm>
          <a:off x="885825" y="2639203"/>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Nested</a:t>
          </a:r>
          <a:r>
            <a:rPr lang="en-US" sz="1200" b="1" baseline="0"/>
            <a:t> </a:t>
          </a:r>
          <a:r>
            <a:rPr lang="en-US" sz="1200" b="1"/>
            <a:t>IF</a:t>
          </a:r>
        </a:p>
      </xdr:txBody>
    </xdr:sp>
    <xdr:clientData/>
  </xdr:twoCellAnchor>
  <xdr:twoCellAnchor>
    <xdr:from>
      <xdr:col>9</xdr:col>
      <xdr:colOff>466725</xdr:colOff>
      <xdr:row>16</xdr:row>
      <xdr:rowOff>98136</xdr:rowOff>
    </xdr:from>
    <xdr:to>
      <xdr:col>12</xdr:col>
      <xdr:colOff>485775</xdr:colOff>
      <xdr:row>18</xdr:row>
      <xdr:rowOff>155286</xdr:rowOff>
    </xdr:to>
    <xdr:sp macro="" textlink="">
      <xdr:nvSpPr>
        <xdr:cNvPr id="12" name="Rounded Rectangle 11">
          <a:hlinkClick xmlns:r="http://schemas.openxmlformats.org/officeDocument/2006/relationships" r:id="rId8"/>
        </xdr:cNvPr>
        <xdr:cNvSpPr/>
      </xdr:nvSpPr>
      <xdr:spPr>
        <a:xfrm>
          <a:off x="6248400" y="3146136"/>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VLOOKUP</a:t>
          </a:r>
        </a:p>
      </xdr:txBody>
    </xdr:sp>
    <xdr:clientData/>
  </xdr:twoCellAnchor>
  <xdr:twoCellAnchor>
    <xdr:from>
      <xdr:col>1</xdr:col>
      <xdr:colOff>419100</xdr:colOff>
      <xdr:row>16</xdr:row>
      <xdr:rowOff>116439</xdr:rowOff>
    </xdr:from>
    <xdr:to>
      <xdr:col>4</xdr:col>
      <xdr:colOff>438150</xdr:colOff>
      <xdr:row>18</xdr:row>
      <xdr:rowOff>173589</xdr:rowOff>
    </xdr:to>
    <xdr:sp macro="" textlink="">
      <xdr:nvSpPr>
        <xdr:cNvPr id="13" name="Rounded Rectangle 12">
          <a:hlinkClick xmlns:r="http://schemas.openxmlformats.org/officeDocument/2006/relationships" r:id="rId9"/>
        </xdr:cNvPr>
        <xdr:cNvSpPr/>
      </xdr:nvSpPr>
      <xdr:spPr>
        <a:xfrm>
          <a:off x="904875" y="3164439"/>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TEXT</a:t>
          </a:r>
          <a:r>
            <a:rPr lang="en-US" sz="1200" b="1" baseline="0"/>
            <a:t> PARTITION</a:t>
          </a:r>
          <a:endParaRPr lang="en-US" sz="1200" b="1"/>
        </a:p>
      </xdr:txBody>
    </xdr:sp>
    <xdr:clientData/>
  </xdr:twoCellAnchor>
  <xdr:twoCellAnchor>
    <xdr:from>
      <xdr:col>1</xdr:col>
      <xdr:colOff>414337</xdr:colOff>
      <xdr:row>19</xdr:row>
      <xdr:rowOff>70175</xdr:rowOff>
    </xdr:from>
    <xdr:to>
      <xdr:col>4</xdr:col>
      <xdr:colOff>433387</xdr:colOff>
      <xdr:row>21</xdr:row>
      <xdr:rowOff>127325</xdr:rowOff>
    </xdr:to>
    <xdr:sp macro="" textlink="">
      <xdr:nvSpPr>
        <xdr:cNvPr id="63" name="Rounded Rectangle 62">
          <a:hlinkClick xmlns:r="http://schemas.openxmlformats.org/officeDocument/2006/relationships" r:id="rId10"/>
        </xdr:cNvPr>
        <xdr:cNvSpPr/>
      </xdr:nvSpPr>
      <xdr:spPr>
        <a:xfrm>
          <a:off x="900112" y="3689675"/>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CONDITIONAL</a:t>
          </a:r>
          <a:r>
            <a:rPr lang="en-US" sz="1200" b="1" baseline="0"/>
            <a:t> FORMAT</a:t>
          </a:r>
        </a:p>
      </xdr:txBody>
    </xdr:sp>
    <xdr:clientData/>
  </xdr:twoCellAnchor>
  <xdr:twoCellAnchor>
    <xdr:from>
      <xdr:col>1</xdr:col>
      <xdr:colOff>414337</xdr:colOff>
      <xdr:row>24</xdr:row>
      <xdr:rowOff>168145</xdr:rowOff>
    </xdr:from>
    <xdr:to>
      <xdr:col>4</xdr:col>
      <xdr:colOff>433387</xdr:colOff>
      <xdr:row>27</xdr:row>
      <xdr:rowOff>34795</xdr:rowOff>
    </xdr:to>
    <xdr:sp macro="" textlink="">
      <xdr:nvSpPr>
        <xdr:cNvPr id="65" name="Rounded Rectangle 64">
          <a:hlinkClick xmlns:r="http://schemas.openxmlformats.org/officeDocument/2006/relationships" r:id="rId11"/>
        </xdr:cNvPr>
        <xdr:cNvSpPr/>
      </xdr:nvSpPr>
      <xdr:spPr>
        <a:xfrm>
          <a:off x="900112" y="4740145"/>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PIVOT TABLE</a:t>
          </a:r>
        </a:p>
      </xdr:txBody>
    </xdr:sp>
    <xdr:clientData/>
  </xdr:twoCellAnchor>
  <xdr:twoCellAnchor>
    <xdr:from>
      <xdr:col>9</xdr:col>
      <xdr:colOff>490537</xdr:colOff>
      <xdr:row>22</xdr:row>
      <xdr:rowOff>2774</xdr:rowOff>
    </xdr:from>
    <xdr:to>
      <xdr:col>12</xdr:col>
      <xdr:colOff>509587</xdr:colOff>
      <xdr:row>24</xdr:row>
      <xdr:rowOff>59924</xdr:rowOff>
    </xdr:to>
    <xdr:sp macro="" textlink="">
      <xdr:nvSpPr>
        <xdr:cNvPr id="66" name="Rounded Rectangle 65">
          <a:hlinkClick xmlns:r="http://schemas.openxmlformats.org/officeDocument/2006/relationships" r:id="rId12"/>
        </xdr:cNvPr>
        <xdr:cNvSpPr/>
      </xdr:nvSpPr>
      <xdr:spPr>
        <a:xfrm>
          <a:off x="6272212" y="4193774"/>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MACRO</a:t>
          </a:r>
        </a:p>
      </xdr:txBody>
    </xdr:sp>
    <xdr:clientData/>
  </xdr:twoCellAnchor>
  <xdr:twoCellAnchor>
    <xdr:from>
      <xdr:col>1</xdr:col>
      <xdr:colOff>404812</xdr:colOff>
      <xdr:row>22</xdr:row>
      <xdr:rowOff>23911</xdr:rowOff>
    </xdr:from>
    <xdr:to>
      <xdr:col>4</xdr:col>
      <xdr:colOff>423862</xdr:colOff>
      <xdr:row>24</xdr:row>
      <xdr:rowOff>81061</xdr:rowOff>
    </xdr:to>
    <xdr:sp macro="" textlink="">
      <xdr:nvSpPr>
        <xdr:cNvPr id="67" name="Rounded Rectangle 66">
          <a:hlinkClick xmlns:r="http://schemas.openxmlformats.org/officeDocument/2006/relationships" r:id="rId13"/>
        </xdr:cNvPr>
        <xdr:cNvSpPr/>
      </xdr:nvSpPr>
      <xdr:spPr>
        <a:xfrm>
          <a:off x="890587" y="4214911"/>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DATA VALIDATION</a:t>
          </a:r>
        </a:p>
      </xdr:txBody>
    </xdr:sp>
    <xdr:clientData/>
  </xdr:twoCellAnchor>
  <xdr:twoCellAnchor>
    <xdr:from>
      <xdr:col>9</xdr:col>
      <xdr:colOff>471487</xdr:colOff>
      <xdr:row>24</xdr:row>
      <xdr:rowOff>145595</xdr:rowOff>
    </xdr:from>
    <xdr:to>
      <xdr:col>12</xdr:col>
      <xdr:colOff>490537</xdr:colOff>
      <xdr:row>27</xdr:row>
      <xdr:rowOff>12245</xdr:rowOff>
    </xdr:to>
    <xdr:sp macro="" textlink="">
      <xdr:nvSpPr>
        <xdr:cNvPr id="71" name="Rounded Rectangle 70">
          <a:hlinkClick xmlns:r="http://schemas.openxmlformats.org/officeDocument/2006/relationships" r:id="rId14"/>
        </xdr:cNvPr>
        <xdr:cNvSpPr/>
      </xdr:nvSpPr>
      <xdr:spPr>
        <a:xfrm>
          <a:off x="6253162" y="4717595"/>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PROTECTION</a:t>
          </a:r>
        </a:p>
      </xdr:txBody>
    </xdr:sp>
    <xdr:clientData/>
  </xdr:twoCellAnchor>
  <xdr:oneCellAnchor>
    <xdr:from>
      <xdr:col>9</xdr:col>
      <xdr:colOff>217672</xdr:colOff>
      <xdr:row>2</xdr:row>
      <xdr:rowOff>139197</xdr:rowOff>
    </xdr:from>
    <xdr:ext cx="2985369" cy="374141"/>
    <xdr:sp macro="" textlink="">
      <xdr:nvSpPr>
        <xdr:cNvPr id="17" name="Rectangle 16">
          <a:hlinkClick xmlns:r="http://schemas.openxmlformats.org/officeDocument/2006/relationships" r:id="rId15"/>
        </xdr:cNvPr>
        <xdr:cNvSpPr/>
      </xdr:nvSpPr>
      <xdr:spPr>
        <a:xfrm>
          <a:off x="6012047" y="520197"/>
          <a:ext cx="2985369" cy="374141"/>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18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aiman.ramzanali@gmail.com</a:t>
          </a:r>
        </a:p>
      </xdr:txBody>
    </xdr:sp>
    <xdr:clientData/>
  </xdr:oneCellAnchor>
  <xdr:oneCellAnchor>
    <xdr:from>
      <xdr:col>0</xdr:col>
      <xdr:colOff>5129</xdr:colOff>
      <xdr:row>2</xdr:row>
      <xdr:rowOff>3175</xdr:rowOff>
    </xdr:from>
    <xdr:ext cx="4231543" cy="530658"/>
    <xdr:sp macro="" textlink="">
      <xdr:nvSpPr>
        <xdr:cNvPr id="16" name="Rectangle 15"/>
        <xdr:cNvSpPr/>
      </xdr:nvSpPr>
      <xdr:spPr>
        <a:xfrm>
          <a:off x="5129" y="384175"/>
          <a:ext cx="4231543" cy="530658"/>
        </a:xfrm>
        <a:prstGeom prst="rect">
          <a:avLst/>
        </a:prstGeom>
        <a:ln/>
        <a:effectLst>
          <a:outerShdw blurRad="40000" dist="20000" dir="5400000" rotWithShape="0">
            <a:srgbClr val="000000">
              <a:alpha val="38000"/>
            </a:srgbClr>
          </a:outerShdw>
          <a:softEdge rad="635000"/>
        </a:effectLst>
      </xdr:spPr>
      <xdr:style>
        <a:lnRef idx="1">
          <a:schemeClr val="accent1"/>
        </a:lnRef>
        <a:fillRef idx="2">
          <a:schemeClr val="accent1"/>
        </a:fillRef>
        <a:effectRef idx="1">
          <a:schemeClr val="accent1"/>
        </a:effectRef>
        <a:fontRef idx="minor">
          <a:schemeClr val="dk1"/>
        </a:fontRef>
      </xdr:style>
      <xdr:txBody>
        <a:bodyPr wrap="none" lIns="91440" tIns="45720" rIns="91440" bIns="45720">
          <a:spAutoFit/>
        </a:bodyPr>
        <a:lstStyle/>
        <a:p>
          <a:pPr algn="ctr"/>
          <a:r>
            <a:rPr lang="en-US" sz="2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MS</a:t>
          </a:r>
          <a:r>
            <a:rPr lang="en-US" sz="28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Excel Advanced 2007</a:t>
          </a:r>
          <a:endParaRPr lang="en-US" sz="2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endParaRPr>
        </a:p>
      </xdr:txBody>
    </xdr:sp>
    <xdr:clientData/>
  </xdr:oneCellAnchor>
  <xdr:twoCellAnchor>
    <xdr:from>
      <xdr:col>1</xdr:col>
      <xdr:colOff>414337</xdr:colOff>
      <xdr:row>11</xdr:row>
      <xdr:rowOff>18467</xdr:rowOff>
    </xdr:from>
    <xdr:to>
      <xdr:col>4</xdr:col>
      <xdr:colOff>433387</xdr:colOff>
      <xdr:row>13</xdr:row>
      <xdr:rowOff>75617</xdr:rowOff>
    </xdr:to>
    <xdr:sp macro="" textlink="">
      <xdr:nvSpPr>
        <xdr:cNvPr id="14" name="Rounded Rectangle 13">
          <a:hlinkClick xmlns:r="http://schemas.openxmlformats.org/officeDocument/2006/relationships" r:id="rId16"/>
        </xdr:cNvPr>
        <xdr:cNvSpPr/>
      </xdr:nvSpPr>
      <xdr:spPr>
        <a:xfrm>
          <a:off x="900112" y="2113967"/>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INDEX</a:t>
          </a:r>
        </a:p>
      </xdr:txBody>
    </xdr:sp>
    <xdr:clientData/>
  </xdr:twoCellAnchor>
  <xdr:twoCellAnchor>
    <xdr:from>
      <xdr:col>9</xdr:col>
      <xdr:colOff>476250</xdr:colOff>
      <xdr:row>11</xdr:row>
      <xdr:rowOff>2998</xdr:rowOff>
    </xdr:from>
    <xdr:to>
      <xdr:col>12</xdr:col>
      <xdr:colOff>495300</xdr:colOff>
      <xdr:row>13</xdr:row>
      <xdr:rowOff>60148</xdr:rowOff>
    </xdr:to>
    <xdr:sp macro="" textlink="">
      <xdr:nvSpPr>
        <xdr:cNvPr id="21" name="Rounded Rectangle 20">
          <a:hlinkClick xmlns:r="http://schemas.openxmlformats.org/officeDocument/2006/relationships" r:id="rId17"/>
        </xdr:cNvPr>
        <xdr:cNvSpPr/>
      </xdr:nvSpPr>
      <xdr:spPr>
        <a:xfrm>
          <a:off x="6257925" y="2098498"/>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a:t>Loan</a:t>
          </a:r>
          <a:r>
            <a:rPr lang="en-US" sz="1200" b="1" baseline="0"/>
            <a:t> Amortization</a:t>
          </a:r>
          <a:endParaRPr lang="en-US" sz="1200" b="1"/>
        </a:p>
      </xdr:txBody>
    </xdr:sp>
    <xdr:clientData/>
  </xdr:twoCellAnchor>
  <xdr:twoCellAnchor>
    <xdr:from>
      <xdr:col>1</xdr:col>
      <xdr:colOff>404812</xdr:colOff>
      <xdr:row>8</xdr:row>
      <xdr:rowOff>64731</xdr:rowOff>
    </xdr:from>
    <xdr:to>
      <xdr:col>4</xdr:col>
      <xdr:colOff>423862</xdr:colOff>
      <xdr:row>10</xdr:row>
      <xdr:rowOff>121881</xdr:rowOff>
    </xdr:to>
    <xdr:sp macro="" textlink="">
      <xdr:nvSpPr>
        <xdr:cNvPr id="23" name="Rounded Rectangle 22">
          <a:hlinkClick xmlns:r="http://schemas.openxmlformats.org/officeDocument/2006/relationships" r:id="rId18"/>
        </xdr:cNvPr>
        <xdr:cNvSpPr/>
      </xdr:nvSpPr>
      <xdr:spPr>
        <a:xfrm>
          <a:off x="890587" y="1588731"/>
          <a:ext cx="1847850" cy="438150"/>
        </a:xfrm>
        <a:prstGeom prst="roundRect">
          <a:avLst/>
        </a:prstGeom>
        <a:gradFill>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Date Related</a:t>
          </a:r>
        </a:p>
      </xdr:txBody>
    </xdr:sp>
    <xdr:clientData/>
  </xdr:twoCellAnchor>
  <xdr:twoCellAnchor>
    <xdr:from>
      <xdr:col>9</xdr:col>
      <xdr:colOff>490537</xdr:colOff>
      <xdr:row>19</xdr:row>
      <xdr:rowOff>50455</xdr:rowOff>
    </xdr:from>
    <xdr:to>
      <xdr:col>12</xdr:col>
      <xdr:colOff>509587</xdr:colOff>
      <xdr:row>21</xdr:row>
      <xdr:rowOff>107605</xdr:rowOff>
    </xdr:to>
    <xdr:sp macro="" textlink="">
      <xdr:nvSpPr>
        <xdr:cNvPr id="25" name="Rounded Rectangle 24">
          <a:hlinkClick xmlns:r="http://schemas.openxmlformats.org/officeDocument/2006/relationships" r:id="rId19"/>
        </xdr:cNvPr>
        <xdr:cNvSpPr/>
      </xdr:nvSpPr>
      <xdr:spPr>
        <a:xfrm>
          <a:off x="6272212" y="3669955"/>
          <a:ext cx="1847850" cy="43815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200" b="1" baseline="0"/>
            <a:t>DATA TABLE</a:t>
          </a:r>
        </a:p>
      </xdr:txBody>
    </xdr:sp>
    <xdr:clientData/>
  </xdr:twoCellAnchor>
  <xdr:twoCellAnchor>
    <xdr:from>
      <xdr:col>0</xdr:col>
      <xdr:colOff>0</xdr:colOff>
      <xdr:row>0</xdr:row>
      <xdr:rowOff>17462</xdr:rowOff>
    </xdr:from>
    <xdr:to>
      <xdr:col>13</xdr:col>
      <xdr:colOff>563563</xdr:colOff>
      <xdr:row>1</xdr:row>
      <xdr:rowOff>150812</xdr:rowOff>
    </xdr:to>
    <xdr:sp macro="" textlink="">
      <xdr:nvSpPr>
        <xdr:cNvPr id="24" name="TextBox 23"/>
        <xdr:cNvSpPr txBox="1"/>
      </xdr:nvSpPr>
      <xdr:spPr>
        <a:xfrm>
          <a:off x="0" y="17462"/>
          <a:ext cx="9009063"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sz="2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Prepared</a:t>
          </a:r>
          <a:r>
            <a:rPr lang="en-US" sz="20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by: Aiman Saleem</a:t>
          </a:r>
          <a:endParaRPr lang="en-US" sz="11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twoCellAnchor>
  <xdr:twoCellAnchor editAs="oneCell">
    <xdr:from>
      <xdr:col>6</xdr:col>
      <xdr:colOff>304814</xdr:colOff>
      <xdr:row>23</xdr:row>
      <xdr:rowOff>87312</xdr:rowOff>
    </xdr:from>
    <xdr:to>
      <xdr:col>8</xdr:col>
      <xdr:colOff>124079</xdr:colOff>
      <xdr:row>27</xdr:row>
      <xdr:rowOff>131317</xdr:rowOff>
    </xdr:to>
    <xdr:pic>
      <xdr:nvPicPr>
        <xdr:cNvPr id="27" name="Picture 26" descr="Sign.jpg"/>
        <xdr:cNvPicPr>
          <a:picLocks noChangeAspect="1"/>
        </xdr:cNvPicPr>
      </xdr:nvPicPr>
      <xdr:blipFill>
        <a:blip xmlns:r="http://schemas.openxmlformats.org/officeDocument/2006/relationships" r:embed="rId20" cstate="print">
          <a:lum/>
        </a:blip>
        <a:stretch>
          <a:fillRect/>
        </a:stretch>
      </xdr:blipFill>
      <xdr:spPr>
        <a:xfrm>
          <a:off x="3844939" y="4468812"/>
          <a:ext cx="1041640" cy="806005"/>
        </a:xfrm>
        <a:prstGeom prst="rect">
          <a:avLst/>
        </a:prstGeom>
      </xdr:spPr>
    </xdr:pic>
    <xdr:clientData/>
  </xdr:twoCellAnchor>
  <xdr:oneCellAnchor>
    <xdr:from>
      <xdr:col>6</xdr:col>
      <xdr:colOff>275368</xdr:colOff>
      <xdr:row>27</xdr:row>
      <xdr:rowOff>90325</xdr:rowOff>
    </xdr:from>
    <xdr:ext cx="1024576" cy="515077"/>
    <xdr:sp macro="" textlink="">
      <xdr:nvSpPr>
        <xdr:cNvPr id="28" name="Rectangle 27"/>
        <xdr:cNvSpPr/>
      </xdr:nvSpPr>
      <xdr:spPr>
        <a:xfrm>
          <a:off x="3815493" y="5233825"/>
          <a:ext cx="1024576" cy="515077"/>
        </a:xfrm>
        <a:prstGeom prst="rect">
          <a:avLst/>
        </a:prstGeom>
        <a:noFill/>
      </xdr:spPr>
      <xdr:txBody>
        <a:bodyPr wrap="none" lIns="91440" tIns="45720" rIns="91440" bIns="45720">
          <a:spAutoFit/>
        </a:bodyPr>
        <a:lstStyle/>
        <a:p>
          <a:pPr algn="ctr"/>
          <a:endParaRPr lang="en-US" sz="5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a:p>
          <a:pPr algn="ctr"/>
          <a:r>
            <a:rPr lang="en-US" sz="11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Aiman Saleem</a:t>
          </a:r>
        </a:p>
        <a:p>
          <a:pPr algn="ctr"/>
          <a:r>
            <a:rPr lang="en-US" sz="11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Trainer</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19050</xdr:colOff>
      <xdr:row>0</xdr:row>
      <xdr:rowOff>0</xdr:rowOff>
    </xdr:from>
    <xdr:to>
      <xdr:col>7</xdr:col>
      <xdr:colOff>457200</xdr:colOff>
      <xdr:row>0</xdr:row>
      <xdr:rowOff>523875</xdr:rowOff>
    </xdr:to>
    <xdr:sp macro="" textlink="">
      <xdr:nvSpPr>
        <xdr:cNvPr id="2" name="WordArt 4"/>
        <xdr:cNvSpPr>
          <a:spLocks noChangeArrowheads="1" noChangeShapeType="1" noTextEdit="1"/>
        </xdr:cNvSpPr>
      </xdr:nvSpPr>
      <xdr:spPr bwMode="auto">
        <a:xfrm>
          <a:off x="1238250" y="0"/>
          <a:ext cx="3486150"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PIVOT</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TABLE</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0</xdr:col>
      <xdr:colOff>57150</xdr:colOff>
      <xdr:row>0</xdr:row>
      <xdr:rowOff>104775</xdr:rowOff>
    </xdr:from>
    <xdr:to>
      <xdr:col>1</xdr:col>
      <xdr:colOff>314325</xdr:colOff>
      <xdr:row>0</xdr:row>
      <xdr:rowOff>400050</xdr:rowOff>
    </xdr:to>
    <xdr:sp macro="" textlink="">
      <xdr:nvSpPr>
        <xdr:cNvPr id="3" name="AutoShape 5">
          <a:hlinkClick xmlns:r="http://schemas.openxmlformats.org/officeDocument/2006/relationships" r:id="rId1" tooltip="Home"/>
        </xdr:cNvPr>
        <xdr:cNvSpPr>
          <a:spLocks noChangeArrowheads="1"/>
        </xdr:cNvSpPr>
      </xdr:nvSpPr>
      <xdr:spPr bwMode="auto">
        <a:xfrm>
          <a:off x="57150" y="10477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editAs="oneCell">
    <xdr:from>
      <xdr:col>5</xdr:col>
      <xdr:colOff>342899</xdr:colOff>
      <xdr:row>9</xdr:row>
      <xdr:rowOff>76200</xdr:rowOff>
    </xdr:from>
    <xdr:to>
      <xdr:col>6</xdr:col>
      <xdr:colOff>371475</xdr:colOff>
      <xdr:row>12</xdr:row>
      <xdr:rowOff>133350</xdr:rowOff>
    </xdr:to>
    <xdr:pic>
      <xdr:nvPicPr>
        <xdr:cNvPr id="4" name="Picture 3"/>
        <xdr:cNvPicPr>
          <a:picLocks noChangeAspect="1"/>
        </xdr:cNvPicPr>
      </xdr:nvPicPr>
      <xdr:blipFill rotWithShape="1">
        <a:blip xmlns:r="http://schemas.openxmlformats.org/officeDocument/2006/relationships" r:embed="rId2"/>
        <a:srcRect l="-3" t="6642" r="93458" b="84763"/>
        <a:stretch/>
      </xdr:blipFill>
      <xdr:spPr>
        <a:xfrm>
          <a:off x="3390899" y="2352675"/>
          <a:ext cx="638176" cy="628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xdr:colOff>
      <xdr:row>0</xdr:row>
      <xdr:rowOff>0</xdr:rowOff>
    </xdr:from>
    <xdr:to>
      <xdr:col>7</xdr:col>
      <xdr:colOff>457200</xdr:colOff>
      <xdr:row>0</xdr:row>
      <xdr:rowOff>523875</xdr:rowOff>
    </xdr:to>
    <xdr:sp macro="" textlink="">
      <xdr:nvSpPr>
        <xdr:cNvPr id="2" name="WordArt 4"/>
        <xdr:cNvSpPr>
          <a:spLocks noChangeArrowheads="1" noChangeShapeType="1" noTextEdit="1"/>
        </xdr:cNvSpPr>
      </xdr:nvSpPr>
      <xdr:spPr bwMode="auto">
        <a:xfrm>
          <a:off x="1238250" y="0"/>
          <a:ext cx="3486150"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MACROS</a:t>
          </a:r>
        </a:p>
      </xdr:txBody>
    </xdr:sp>
    <xdr:clientData/>
  </xdr:twoCellAnchor>
  <xdr:twoCellAnchor>
    <xdr:from>
      <xdr:col>0</xdr:col>
      <xdr:colOff>57150</xdr:colOff>
      <xdr:row>0</xdr:row>
      <xdr:rowOff>104775</xdr:rowOff>
    </xdr:from>
    <xdr:to>
      <xdr:col>1</xdr:col>
      <xdr:colOff>314325</xdr:colOff>
      <xdr:row>0</xdr:row>
      <xdr:rowOff>400050</xdr:rowOff>
    </xdr:to>
    <xdr:sp macro="" textlink="">
      <xdr:nvSpPr>
        <xdr:cNvPr id="3" name="AutoShape 5">
          <a:hlinkClick xmlns:r="http://schemas.openxmlformats.org/officeDocument/2006/relationships" r:id="rId1" tooltip="Home"/>
        </xdr:cNvPr>
        <xdr:cNvSpPr>
          <a:spLocks noChangeArrowheads="1"/>
        </xdr:cNvSpPr>
      </xdr:nvSpPr>
      <xdr:spPr bwMode="auto">
        <a:xfrm>
          <a:off x="57150" y="10477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xdr:col>
      <xdr:colOff>19050</xdr:colOff>
      <xdr:row>0</xdr:row>
      <xdr:rowOff>0</xdr:rowOff>
    </xdr:from>
    <xdr:to>
      <xdr:col>7</xdr:col>
      <xdr:colOff>457200</xdr:colOff>
      <xdr:row>0</xdr:row>
      <xdr:rowOff>523875</xdr:rowOff>
    </xdr:to>
    <xdr:sp macro="" textlink="">
      <xdr:nvSpPr>
        <xdr:cNvPr id="3" name="WordArt 4"/>
        <xdr:cNvSpPr>
          <a:spLocks noChangeArrowheads="1" noChangeShapeType="1" noTextEdit="1"/>
        </xdr:cNvSpPr>
      </xdr:nvSpPr>
      <xdr:spPr bwMode="auto">
        <a:xfrm>
          <a:off x="1238250" y="0"/>
          <a:ext cx="3486150"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DATA</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VALIDATION</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0</xdr:col>
      <xdr:colOff>57150</xdr:colOff>
      <xdr:row>0</xdr:row>
      <xdr:rowOff>104775</xdr:rowOff>
    </xdr:from>
    <xdr:to>
      <xdr:col>1</xdr:col>
      <xdr:colOff>314325</xdr:colOff>
      <xdr:row>0</xdr:row>
      <xdr:rowOff>400050</xdr:rowOff>
    </xdr:to>
    <xdr:sp macro="" textlink="">
      <xdr:nvSpPr>
        <xdr:cNvPr id="4" name="AutoShape 5">
          <a:hlinkClick xmlns:r="http://schemas.openxmlformats.org/officeDocument/2006/relationships" r:id="rId1" tooltip="Home"/>
        </xdr:cNvPr>
        <xdr:cNvSpPr>
          <a:spLocks noChangeArrowheads="1"/>
        </xdr:cNvSpPr>
      </xdr:nvSpPr>
      <xdr:spPr bwMode="auto">
        <a:xfrm>
          <a:off x="57150" y="10477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editAs="oneCell">
    <xdr:from>
      <xdr:col>5</xdr:col>
      <xdr:colOff>152400</xdr:colOff>
      <xdr:row>7</xdr:row>
      <xdr:rowOff>76201</xdr:rowOff>
    </xdr:from>
    <xdr:to>
      <xdr:col>8</xdr:col>
      <xdr:colOff>581026</xdr:colOff>
      <xdr:row>11</xdr:row>
      <xdr:rowOff>104775</xdr:rowOff>
    </xdr:to>
    <xdr:pic>
      <xdr:nvPicPr>
        <xdr:cNvPr id="11" name="Picture 10"/>
        <xdr:cNvPicPr>
          <a:picLocks noChangeAspect="1"/>
        </xdr:cNvPicPr>
      </xdr:nvPicPr>
      <xdr:blipFill rotWithShape="1">
        <a:blip xmlns:r="http://schemas.openxmlformats.org/officeDocument/2006/relationships" r:embed="rId2"/>
        <a:srcRect l="56842" t="6771" r="20011" b="82420"/>
        <a:stretch/>
      </xdr:blipFill>
      <xdr:spPr>
        <a:xfrm>
          <a:off x="3200400" y="1781176"/>
          <a:ext cx="2257426" cy="790574"/>
        </a:xfrm>
        <a:prstGeom prst="rect">
          <a:avLst/>
        </a:prstGeom>
      </xdr:spPr>
    </xdr:pic>
    <xdr:clientData/>
  </xdr:twoCellAnchor>
  <xdr:twoCellAnchor editAs="oneCell">
    <xdr:from>
      <xdr:col>8</xdr:col>
      <xdr:colOff>0</xdr:colOff>
      <xdr:row>11</xdr:row>
      <xdr:rowOff>104775</xdr:rowOff>
    </xdr:from>
    <xdr:to>
      <xdr:col>14</xdr:col>
      <xdr:colOff>85726</xdr:colOff>
      <xdr:row>27</xdr:row>
      <xdr:rowOff>95251</xdr:rowOff>
    </xdr:to>
    <xdr:pic>
      <xdr:nvPicPr>
        <xdr:cNvPr id="12" name="Picture 11"/>
        <xdr:cNvPicPr>
          <a:picLocks noChangeAspect="1"/>
        </xdr:cNvPicPr>
      </xdr:nvPicPr>
      <xdr:blipFill rotWithShape="1">
        <a:blip xmlns:r="http://schemas.openxmlformats.org/officeDocument/2006/relationships" r:embed="rId3"/>
        <a:srcRect l="48932" t="24352" r="12684" b="34106"/>
        <a:stretch/>
      </xdr:blipFill>
      <xdr:spPr>
        <a:xfrm>
          <a:off x="4876800" y="2571750"/>
          <a:ext cx="3743326" cy="30384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0</xdr:row>
      <xdr:rowOff>0</xdr:rowOff>
    </xdr:from>
    <xdr:to>
      <xdr:col>7</xdr:col>
      <xdr:colOff>457200</xdr:colOff>
      <xdr:row>0</xdr:row>
      <xdr:rowOff>523875</xdr:rowOff>
    </xdr:to>
    <xdr:sp macro="" textlink="">
      <xdr:nvSpPr>
        <xdr:cNvPr id="2" name="WordArt 4"/>
        <xdr:cNvSpPr>
          <a:spLocks noChangeArrowheads="1" noChangeShapeType="1" noTextEdit="1"/>
        </xdr:cNvSpPr>
      </xdr:nvSpPr>
      <xdr:spPr bwMode="auto">
        <a:xfrm>
          <a:off x="1238250" y="15792450"/>
          <a:ext cx="3486150"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PROTECTION</a:t>
          </a:r>
        </a:p>
      </xdr:txBody>
    </xdr:sp>
    <xdr:clientData/>
  </xdr:twoCellAnchor>
  <xdr:twoCellAnchor>
    <xdr:from>
      <xdr:col>0</xdr:col>
      <xdr:colOff>57150</xdr:colOff>
      <xdr:row>0</xdr:row>
      <xdr:rowOff>104775</xdr:rowOff>
    </xdr:from>
    <xdr:to>
      <xdr:col>1</xdr:col>
      <xdr:colOff>314325</xdr:colOff>
      <xdr:row>0</xdr:row>
      <xdr:rowOff>400050</xdr:rowOff>
    </xdr:to>
    <xdr:sp macro="" textlink="">
      <xdr:nvSpPr>
        <xdr:cNvPr id="3" name="AutoShape 5">
          <a:hlinkClick xmlns:r="http://schemas.openxmlformats.org/officeDocument/2006/relationships" r:id="rId1" tooltip="Home"/>
        </xdr:cNvPr>
        <xdr:cNvSpPr>
          <a:spLocks noChangeArrowheads="1"/>
        </xdr:cNvSpPr>
      </xdr:nvSpPr>
      <xdr:spPr bwMode="auto">
        <a:xfrm>
          <a:off x="57150" y="1589722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xdr:col>
      <xdr:colOff>85725</xdr:colOff>
      <xdr:row>0</xdr:row>
      <xdr:rowOff>95250</xdr:rowOff>
    </xdr:from>
    <xdr:to>
      <xdr:col>6</xdr:col>
      <xdr:colOff>581025</xdr:colOff>
      <xdr:row>0</xdr:row>
      <xdr:rowOff>476250</xdr:rowOff>
    </xdr:to>
    <xdr:sp macro="" textlink="">
      <xdr:nvSpPr>
        <xdr:cNvPr id="2" name="WordArt 4"/>
        <xdr:cNvSpPr>
          <a:spLocks noChangeArrowheads="1" noChangeShapeType="1" noTextEdit="1"/>
        </xdr:cNvSpPr>
      </xdr:nvSpPr>
      <xdr:spPr bwMode="auto">
        <a:xfrm>
          <a:off x="2247900" y="95250"/>
          <a:ext cx="1752600"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INDEX</a:t>
          </a:r>
        </a:p>
      </xdr:txBody>
    </xdr:sp>
    <xdr:clientData/>
  </xdr:twoCellAnchor>
  <xdr:twoCellAnchor>
    <xdr:from>
      <xdr:col>1</xdr:col>
      <xdr:colOff>676275</xdr:colOff>
      <xdr:row>0</xdr:row>
      <xdr:rowOff>95250</xdr:rowOff>
    </xdr:from>
    <xdr:to>
      <xdr:col>3</xdr:col>
      <xdr:colOff>247650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857250"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3</xdr:col>
      <xdr:colOff>314326</xdr:colOff>
      <xdr:row>0</xdr:row>
      <xdr:rowOff>28575</xdr:rowOff>
    </xdr:from>
    <xdr:to>
      <xdr:col>8</xdr:col>
      <xdr:colOff>28575</xdr:colOff>
      <xdr:row>0</xdr:row>
      <xdr:rowOff>552450</xdr:rowOff>
    </xdr:to>
    <xdr:sp macro="" textlink="">
      <xdr:nvSpPr>
        <xdr:cNvPr id="2" name="WordArt 4"/>
        <xdr:cNvSpPr>
          <a:spLocks noChangeArrowheads="1" noChangeShapeType="1" noTextEdit="1"/>
        </xdr:cNvSpPr>
      </xdr:nvSpPr>
      <xdr:spPr bwMode="auto">
        <a:xfrm>
          <a:off x="2895601" y="28575"/>
          <a:ext cx="3047999"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Loan</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Schedule</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1</xdr:col>
      <xdr:colOff>257175</xdr:colOff>
      <xdr:row>0</xdr:row>
      <xdr:rowOff>95250</xdr:rowOff>
    </xdr:from>
    <xdr:to>
      <xdr:col>2</xdr:col>
      <xdr:colOff>590550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866775" y="95250"/>
          <a:ext cx="11715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xdr:from>
      <xdr:col>3</xdr:col>
      <xdr:colOff>57150</xdr:colOff>
      <xdr:row>7</xdr:row>
      <xdr:rowOff>171450</xdr:rowOff>
    </xdr:from>
    <xdr:to>
      <xdr:col>3</xdr:col>
      <xdr:colOff>541782</xdr:colOff>
      <xdr:row>9</xdr:row>
      <xdr:rowOff>159258</xdr:rowOff>
    </xdr:to>
    <xdr:sp macro="" textlink="">
      <xdr:nvSpPr>
        <xdr:cNvPr id="4" name="Up Arrow 3"/>
        <xdr:cNvSpPr/>
      </xdr:nvSpPr>
      <xdr:spPr>
        <a:xfrm>
          <a:off x="2638425" y="1885950"/>
          <a:ext cx="484632" cy="368808"/>
        </a:xfrm>
        <a:prstGeom prst="upArrow">
          <a:avLst/>
        </a:prstGeom>
        <a:no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333375</xdr:colOff>
      <xdr:row>21</xdr:row>
      <xdr:rowOff>180975</xdr:rowOff>
    </xdr:from>
    <xdr:to>
      <xdr:col>6</xdr:col>
      <xdr:colOff>75057</xdr:colOff>
      <xdr:row>23</xdr:row>
      <xdr:rowOff>168783</xdr:rowOff>
    </xdr:to>
    <xdr:sp macro="" textlink="">
      <xdr:nvSpPr>
        <xdr:cNvPr id="5" name="Up Arrow 4"/>
        <xdr:cNvSpPr/>
      </xdr:nvSpPr>
      <xdr:spPr>
        <a:xfrm rot="8870548">
          <a:off x="4191000" y="4562475"/>
          <a:ext cx="484632" cy="368808"/>
        </a:xfrm>
        <a:prstGeom prst="upArrow">
          <a:avLst/>
        </a:prstGeom>
        <a:no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314326</xdr:colOff>
      <xdr:row>0</xdr:row>
      <xdr:rowOff>95250</xdr:rowOff>
    </xdr:from>
    <xdr:to>
      <xdr:col>5</xdr:col>
      <xdr:colOff>819151</xdr:colOff>
      <xdr:row>0</xdr:row>
      <xdr:rowOff>476250</xdr:rowOff>
    </xdr:to>
    <xdr:sp macro="" textlink="">
      <xdr:nvSpPr>
        <xdr:cNvPr id="6" name="WordArt 4"/>
        <xdr:cNvSpPr>
          <a:spLocks noChangeArrowheads="1" noChangeShapeType="1" noTextEdit="1"/>
        </xdr:cNvSpPr>
      </xdr:nvSpPr>
      <xdr:spPr bwMode="auto">
        <a:xfrm>
          <a:off x="2571751" y="95250"/>
          <a:ext cx="2219325"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Date</a:t>
          </a:r>
        </a:p>
      </xdr:txBody>
    </xdr:sp>
    <xdr:clientData/>
  </xdr:twoCellAnchor>
  <xdr:twoCellAnchor>
    <xdr:from>
      <xdr:col>1</xdr:col>
      <xdr:colOff>257175</xdr:colOff>
      <xdr:row>0</xdr:row>
      <xdr:rowOff>95250</xdr:rowOff>
    </xdr:from>
    <xdr:to>
      <xdr:col>2</xdr:col>
      <xdr:colOff>590550</xdr:colOff>
      <xdr:row>0</xdr:row>
      <xdr:rowOff>390525</xdr:rowOff>
    </xdr:to>
    <xdr:sp macro="" textlink="">
      <xdr:nvSpPr>
        <xdr:cNvPr id="7" name="AutoShape 5">
          <a:hlinkClick xmlns:r="http://schemas.openxmlformats.org/officeDocument/2006/relationships" r:id="rId1" tooltip="Home"/>
        </xdr:cNvPr>
        <xdr:cNvSpPr>
          <a:spLocks noChangeArrowheads="1"/>
        </xdr:cNvSpPr>
      </xdr:nvSpPr>
      <xdr:spPr bwMode="auto">
        <a:xfrm>
          <a:off x="876300"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xdr:from>
      <xdr:col>1</xdr:col>
      <xdr:colOff>47625</xdr:colOff>
      <xdr:row>17</xdr:row>
      <xdr:rowOff>57150</xdr:rowOff>
    </xdr:from>
    <xdr:to>
      <xdr:col>7</xdr:col>
      <xdr:colOff>47625</xdr:colOff>
      <xdr:row>17</xdr:row>
      <xdr:rowOff>561976</xdr:rowOff>
    </xdr:to>
    <xdr:sp macro="" textlink="">
      <xdr:nvSpPr>
        <xdr:cNvPr id="8" name="WordArt 4"/>
        <xdr:cNvSpPr>
          <a:spLocks noChangeArrowheads="1" noChangeShapeType="1" noTextEdit="1"/>
        </xdr:cNvSpPr>
      </xdr:nvSpPr>
      <xdr:spPr bwMode="auto">
        <a:xfrm>
          <a:off x="666750" y="3705225"/>
          <a:ext cx="4914900" cy="504826"/>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Correction of Date in T-24</a:t>
          </a:r>
        </a:p>
      </xdr:txBody>
    </xdr:sp>
    <xdr:clientData/>
  </xdr:twoCellAnchor>
  <xdr:twoCellAnchor>
    <xdr:from>
      <xdr:col>4</xdr:col>
      <xdr:colOff>28575</xdr:colOff>
      <xdr:row>44</xdr:row>
      <xdr:rowOff>57150</xdr:rowOff>
    </xdr:from>
    <xdr:to>
      <xdr:col>7</xdr:col>
      <xdr:colOff>47625</xdr:colOff>
      <xdr:row>44</xdr:row>
      <xdr:rowOff>561976</xdr:rowOff>
    </xdr:to>
    <xdr:sp macro="" textlink="">
      <xdr:nvSpPr>
        <xdr:cNvPr id="9" name="WordArt 4"/>
        <xdr:cNvSpPr>
          <a:spLocks noChangeArrowheads="1" noChangeShapeType="1" noTextEdit="1"/>
        </xdr:cNvSpPr>
      </xdr:nvSpPr>
      <xdr:spPr bwMode="auto">
        <a:xfrm>
          <a:off x="3152775" y="9267825"/>
          <a:ext cx="2428875" cy="504826"/>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Datedif</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19050</xdr:colOff>
      <xdr:row>0</xdr:row>
      <xdr:rowOff>0</xdr:rowOff>
    </xdr:from>
    <xdr:to>
      <xdr:col>7</xdr:col>
      <xdr:colOff>457200</xdr:colOff>
      <xdr:row>0</xdr:row>
      <xdr:rowOff>523875</xdr:rowOff>
    </xdr:to>
    <xdr:sp macro="" textlink="">
      <xdr:nvSpPr>
        <xdr:cNvPr id="2" name="WordArt 4"/>
        <xdr:cNvSpPr>
          <a:spLocks noChangeArrowheads="1" noChangeShapeType="1" noTextEdit="1"/>
        </xdr:cNvSpPr>
      </xdr:nvSpPr>
      <xdr:spPr bwMode="auto">
        <a:xfrm>
          <a:off x="1238250" y="14458950"/>
          <a:ext cx="3486150"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DATA</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TABLE</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0</xdr:col>
      <xdr:colOff>57150</xdr:colOff>
      <xdr:row>0</xdr:row>
      <xdr:rowOff>104775</xdr:rowOff>
    </xdr:from>
    <xdr:to>
      <xdr:col>1</xdr:col>
      <xdr:colOff>314325</xdr:colOff>
      <xdr:row>0</xdr:row>
      <xdr:rowOff>400050</xdr:rowOff>
    </xdr:to>
    <xdr:sp macro="" textlink="">
      <xdr:nvSpPr>
        <xdr:cNvPr id="3" name="AutoShape 5">
          <a:hlinkClick xmlns:r="http://schemas.openxmlformats.org/officeDocument/2006/relationships" r:id="rId1" tooltip="Home"/>
        </xdr:cNvPr>
        <xdr:cNvSpPr>
          <a:spLocks noChangeArrowheads="1"/>
        </xdr:cNvSpPr>
      </xdr:nvSpPr>
      <xdr:spPr bwMode="auto">
        <a:xfrm>
          <a:off x="57150" y="1456372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editAs="oneCell">
    <xdr:from>
      <xdr:col>6</xdr:col>
      <xdr:colOff>542925</xdr:colOff>
      <xdr:row>15</xdr:row>
      <xdr:rowOff>0</xdr:rowOff>
    </xdr:from>
    <xdr:to>
      <xdr:col>10</xdr:col>
      <xdr:colOff>104775</xdr:colOff>
      <xdr:row>21</xdr:row>
      <xdr:rowOff>9525</xdr:rowOff>
    </xdr:to>
    <xdr:pic>
      <xdr:nvPicPr>
        <xdr:cNvPr id="4" name="Picture 3"/>
        <xdr:cNvPicPr>
          <a:picLocks noChangeAspect="1"/>
        </xdr:cNvPicPr>
      </xdr:nvPicPr>
      <xdr:blipFill rotWithShape="1">
        <a:blip xmlns:r="http://schemas.openxmlformats.org/officeDocument/2006/relationships" r:embed="rId2"/>
        <a:srcRect l="15236" t="28129" r="64254" b="56114"/>
        <a:stretch/>
      </xdr:blipFill>
      <xdr:spPr>
        <a:xfrm>
          <a:off x="4200525" y="17687925"/>
          <a:ext cx="2000250"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314326</xdr:colOff>
      <xdr:row>0</xdr:row>
      <xdr:rowOff>28575</xdr:rowOff>
    </xdr:from>
    <xdr:to>
      <xdr:col>8</xdr:col>
      <xdr:colOff>28575</xdr:colOff>
      <xdr:row>0</xdr:row>
      <xdr:rowOff>552450</xdr:rowOff>
    </xdr:to>
    <xdr:sp macro="" textlink="">
      <xdr:nvSpPr>
        <xdr:cNvPr id="2" name="WordArt 4"/>
        <xdr:cNvSpPr>
          <a:spLocks noChangeArrowheads="1" noChangeShapeType="1" noTextEdit="1"/>
        </xdr:cNvSpPr>
      </xdr:nvSpPr>
      <xdr:spPr bwMode="auto">
        <a:xfrm>
          <a:off x="2143126" y="28575"/>
          <a:ext cx="3267074" cy="5238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Concatenate</a:t>
          </a:r>
        </a:p>
      </xdr:txBody>
    </xdr:sp>
    <xdr:clientData/>
  </xdr:twoCellAnchor>
  <xdr:twoCellAnchor>
    <xdr:from>
      <xdr:col>1</xdr:col>
      <xdr:colOff>257175</xdr:colOff>
      <xdr:row>0</xdr:row>
      <xdr:rowOff>95250</xdr:rowOff>
    </xdr:from>
    <xdr:to>
      <xdr:col>2</xdr:col>
      <xdr:colOff>590550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866775"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0</xdr:row>
      <xdr:rowOff>104775</xdr:rowOff>
    </xdr:from>
    <xdr:to>
      <xdr:col>4</xdr:col>
      <xdr:colOff>733425</xdr:colOff>
      <xdr:row>0</xdr:row>
      <xdr:rowOff>485775</xdr:rowOff>
    </xdr:to>
    <xdr:sp macro="" textlink="">
      <xdr:nvSpPr>
        <xdr:cNvPr id="2" name="WordArt 4"/>
        <xdr:cNvSpPr>
          <a:spLocks noChangeArrowheads="1" noChangeShapeType="1" noTextEdit="1"/>
        </xdr:cNvSpPr>
      </xdr:nvSpPr>
      <xdr:spPr bwMode="auto">
        <a:xfrm>
          <a:off x="2019300" y="104775"/>
          <a:ext cx="723900"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IF</a:t>
          </a:r>
        </a:p>
      </xdr:txBody>
    </xdr:sp>
    <xdr:clientData/>
  </xdr:twoCellAnchor>
  <xdr:twoCellAnchor>
    <xdr:from>
      <xdr:col>1</xdr:col>
      <xdr:colOff>447675</xdr:colOff>
      <xdr:row>0</xdr:row>
      <xdr:rowOff>104775</xdr:rowOff>
    </xdr:from>
    <xdr:to>
      <xdr:col>3</xdr:col>
      <xdr:colOff>171450</xdr:colOff>
      <xdr:row>0</xdr:row>
      <xdr:rowOff>400050</xdr:rowOff>
    </xdr:to>
    <xdr:sp macro="" textlink="">
      <xdr:nvSpPr>
        <xdr:cNvPr id="3" name="AutoShape 5">
          <a:hlinkClick xmlns:r="http://schemas.openxmlformats.org/officeDocument/2006/relationships" r:id="rId1" tooltip="Home"/>
        </xdr:cNvPr>
        <xdr:cNvSpPr>
          <a:spLocks noChangeArrowheads="1"/>
        </xdr:cNvSpPr>
      </xdr:nvSpPr>
      <xdr:spPr bwMode="auto">
        <a:xfrm>
          <a:off x="628650" y="104775"/>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371475</xdr:colOff>
      <xdr:row>0</xdr:row>
      <xdr:rowOff>95250</xdr:rowOff>
    </xdr:from>
    <xdr:to>
      <xdr:col>7</xdr:col>
      <xdr:colOff>76200</xdr:colOff>
      <xdr:row>0</xdr:row>
      <xdr:rowOff>476250</xdr:rowOff>
    </xdr:to>
    <xdr:sp macro="" textlink="">
      <xdr:nvSpPr>
        <xdr:cNvPr id="4" name="WordArt 4"/>
        <xdr:cNvSpPr>
          <a:spLocks noChangeArrowheads="1" noChangeShapeType="1" noTextEdit="1"/>
        </xdr:cNvSpPr>
      </xdr:nvSpPr>
      <xdr:spPr bwMode="auto">
        <a:xfrm>
          <a:off x="2286000" y="95250"/>
          <a:ext cx="3609975"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Nested IF</a:t>
          </a:r>
        </a:p>
      </xdr:txBody>
    </xdr:sp>
    <xdr:clientData/>
  </xdr:twoCellAnchor>
  <xdr:twoCellAnchor>
    <xdr:from>
      <xdr:col>0</xdr:col>
      <xdr:colOff>47625</xdr:colOff>
      <xdr:row>0</xdr:row>
      <xdr:rowOff>104775</xdr:rowOff>
    </xdr:from>
    <xdr:to>
      <xdr:col>1</xdr:col>
      <xdr:colOff>647700</xdr:colOff>
      <xdr:row>0</xdr:row>
      <xdr:rowOff>400050</xdr:rowOff>
    </xdr:to>
    <xdr:sp macro="" textlink="">
      <xdr:nvSpPr>
        <xdr:cNvPr id="5" name="AutoShape 5">
          <a:hlinkClick xmlns:r="http://schemas.openxmlformats.org/officeDocument/2006/relationships" r:id="rId1" tooltip="Home"/>
        </xdr:cNvPr>
        <xdr:cNvSpPr>
          <a:spLocks noChangeArrowheads="1"/>
        </xdr:cNvSpPr>
      </xdr:nvSpPr>
      <xdr:spPr bwMode="auto">
        <a:xfrm>
          <a:off x="47625" y="104775"/>
          <a:ext cx="12096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xdr:col>
      <xdr:colOff>314325</xdr:colOff>
      <xdr:row>0</xdr:row>
      <xdr:rowOff>95250</xdr:rowOff>
    </xdr:from>
    <xdr:to>
      <xdr:col>7</xdr:col>
      <xdr:colOff>314325</xdr:colOff>
      <xdr:row>0</xdr:row>
      <xdr:rowOff>476250</xdr:rowOff>
    </xdr:to>
    <xdr:sp macro="" textlink="">
      <xdr:nvSpPr>
        <xdr:cNvPr id="2" name="WordArt 4"/>
        <xdr:cNvSpPr>
          <a:spLocks noChangeArrowheads="1" noChangeShapeType="1" noTextEdit="1"/>
        </xdr:cNvSpPr>
      </xdr:nvSpPr>
      <xdr:spPr bwMode="auto">
        <a:xfrm>
          <a:off x="1714500" y="95250"/>
          <a:ext cx="2438400"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VLOOKUP</a:t>
          </a:r>
        </a:p>
      </xdr:txBody>
    </xdr:sp>
    <xdr:clientData/>
  </xdr:twoCellAnchor>
  <xdr:twoCellAnchor>
    <xdr:from>
      <xdr:col>1</xdr:col>
      <xdr:colOff>257175</xdr:colOff>
      <xdr:row>0</xdr:row>
      <xdr:rowOff>95250</xdr:rowOff>
    </xdr:from>
    <xdr:to>
      <xdr:col>2</xdr:col>
      <xdr:colOff>590550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438150"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704850</xdr:colOff>
      <xdr:row>0</xdr:row>
      <xdr:rowOff>47625</xdr:rowOff>
    </xdr:from>
    <xdr:to>
      <xdr:col>6</xdr:col>
      <xdr:colOff>581025</xdr:colOff>
      <xdr:row>1</xdr:row>
      <xdr:rowOff>19050</xdr:rowOff>
    </xdr:to>
    <xdr:sp macro="" textlink="">
      <xdr:nvSpPr>
        <xdr:cNvPr id="2" name="WordArt 4"/>
        <xdr:cNvSpPr>
          <a:spLocks noChangeArrowheads="1" noChangeShapeType="1" noTextEdit="1"/>
        </xdr:cNvSpPr>
      </xdr:nvSpPr>
      <xdr:spPr bwMode="auto">
        <a:xfrm>
          <a:off x="2105025" y="47625"/>
          <a:ext cx="1866900" cy="5334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SUMIF</a:t>
          </a:r>
        </a:p>
      </xdr:txBody>
    </xdr:sp>
    <xdr:clientData/>
  </xdr:twoCellAnchor>
  <xdr:twoCellAnchor>
    <xdr:from>
      <xdr:col>2</xdr:col>
      <xdr:colOff>28575</xdr:colOff>
      <xdr:row>0</xdr:row>
      <xdr:rowOff>95250</xdr:rowOff>
    </xdr:from>
    <xdr:to>
      <xdr:col>3</xdr:col>
      <xdr:colOff>361950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819150"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xdr:from>
      <xdr:col>3</xdr:col>
      <xdr:colOff>704850</xdr:colOff>
      <xdr:row>37</xdr:row>
      <xdr:rowOff>47625</xdr:rowOff>
    </xdr:from>
    <xdr:to>
      <xdr:col>6</xdr:col>
      <xdr:colOff>581025</xdr:colOff>
      <xdr:row>38</xdr:row>
      <xdr:rowOff>19050</xdr:rowOff>
    </xdr:to>
    <xdr:sp macro="" textlink="">
      <xdr:nvSpPr>
        <xdr:cNvPr id="4" name="WordArt 4"/>
        <xdr:cNvSpPr>
          <a:spLocks noChangeArrowheads="1" noChangeShapeType="1" noTextEdit="1"/>
        </xdr:cNvSpPr>
      </xdr:nvSpPr>
      <xdr:spPr bwMode="auto">
        <a:xfrm>
          <a:off x="2105025" y="47625"/>
          <a:ext cx="1866900" cy="5334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SUMIFS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219075</xdr:colOff>
      <xdr:row>0</xdr:row>
      <xdr:rowOff>95250</xdr:rowOff>
    </xdr:from>
    <xdr:to>
      <xdr:col>6</xdr:col>
      <xdr:colOff>609600</xdr:colOff>
      <xdr:row>0</xdr:row>
      <xdr:rowOff>476250</xdr:rowOff>
    </xdr:to>
    <xdr:sp macro="" textlink="">
      <xdr:nvSpPr>
        <xdr:cNvPr id="2" name="WordArt 4"/>
        <xdr:cNvSpPr>
          <a:spLocks noChangeArrowheads="1" noChangeShapeType="1" noTextEdit="1"/>
        </xdr:cNvSpPr>
      </xdr:nvSpPr>
      <xdr:spPr bwMode="auto">
        <a:xfrm>
          <a:off x="1838325" y="95250"/>
          <a:ext cx="2362200" cy="3810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COUNTIF</a:t>
          </a:r>
        </a:p>
      </xdr:txBody>
    </xdr:sp>
    <xdr:clientData/>
  </xdr:twoCellAnchor>
  <xdr:twoCellAnchor>
    <xdr:from>
      <xdr:col>1</xdr:col>
      <xdr:colOff>266700</xdr:colOff>
      <xdr:row>0</xdr:row>
      <xdr:rowOff>95250</xdr:rowOff>
    </xdr:from>
    <xdr:to>
      <xdr:col>2</xdr:col>
      <xdr:colOff>600075</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447675"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xdr:from>
      <xdr:col>3</xdr:col>
      <xdr:colOff>704850</xdr:colOff>
      <xdr:row>34</xdr:row>
      <xdr:rowOff>47625</xdr:rowOff>
    </xdr:from>
    <xdr:to>
      <xdr:col>6</xdr:col>
      <xdr:colOff>581025</xdr:colOff>
      <xdr:row>35</xdr:row>
      <xdr:rowOff>19050</xdr:rowOff>
    </xdr:to>
    <xdr:sp macro="" textlink="">
      <xdr:nvSpPr>
        <xdr:cNvPr id="4" name="WordArt 4"/>
        <xdr:cNvSpPr>
          <a:spLocks noChangeArrowheads="1" noChangeShapeType="1" noTextEdit="1"/>
        </xdr:cNvSpPr>
      </xdr:nvSpPr>
      <xdr:spPr bwMode="auto">
        <a:xfrm>
          <a:off x="2105025" y="7496175"/>
          <a:ext cx="1866900" cy="53340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COUNTIFS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1247775</xdr:colOff>
      <xdr:row>0</xdr:row>
      <xdr:rowOff>28575</xdr:rowOff>
    </xdr:from>
    <xdr:to>
      <xdr:col>6</xdr:col>
      <xdr:colOff>323850</xdr:colOff>
      <xdr:row>0</xdr:row>
      <xdr:rowOff>476250</xdr:rowOff>
    </xdr:to>
    <xdr:sp macro="" textlink="">
      <xdr:nvSpPr>
        <xdr:cNvPr id="2" name="WordArt 4"/>
        <xdr:cNvSpPr>
          <a:spLocks noChangeArrowheads="1" noChangeShapeType="1" noTextEdit="1"/>
        </xdr:cNvSpPr>
      </xdr:nvSpPr>
      <xdr:spPr bwMode="auto">
        <a:xfrm>
          <a:off x="2038350" y="28575"/>
          <a:ext cx="2628900" cy="447675"/>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Text</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Partition</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1</xdr:col>
      <xdr:colOff>581025</xdr:colOff>
      <xdr:row>0</xdr:row>
      <xdr:rowOff>95250</xdr:rowOff>
    </xdr:from>
    <xdr:to>
      <xdr:col>2</xdr:col>
      <xdr:colOff>914400</xdr:colOff>
      <xdr:row>0</xdr:row>
      <xdr:rowOff>390525</xdr:rowOff>
    </xdr:to>
    <xdr:sp macro="" textlink="">
      <xdr:nvSpPr>
        <xdr:cNvPr id="3" name="AutoShape 5">
          <a:hlinkClick xmlns:r="http://schemas.openxmlformats.org/officeDocument/2006/relationships" r:id="rId1" tooltip="Home"/>
        </xdr:cNvPr>
        <xdr:cNvSpPr>
          <a:spLocks noChangeArrowheads="1"/>
        </xdr:cNvSpPr>
      </xdr:nvSpPr>
      <xdr:spPr bwMode="auto">
        <a:xfrm>
          <a:off x="762000" y="95250"/>
          <a:ext cx="9429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466725</xdr:colOff>
      <xdr:row>0</xdr:row>
      <xdr:rowOff>0</xdr:rowOff>
    </xdr:from>
    <xdr:to>
      <xdr:col>8</xdr:col>
      <xdr:colOff>161925</xdr:colOff>
      <xdr:row>1</xdr:row>
      <xdr:rowOff>9525</xdr:rowOff>
    </xdr:to>
    <xdr:sp macro="" textlink="">
      <xdr:nvSpPr>
        <xdr:cNvPr id="6" name="WordArt 4"/>
        <xdr:cNvSpPr>
          <a:spLocks noChangeArrowheads="1" noChangeShapeType="1" noTextEdit="1"/>
        </xdr:cNvSpPr>
      </xdr:nvSpPr>
      <xdr:spPr bwMode="auto">
        <a:xfrm>
          <a:off x="1076325" y="0"/>
          <a:ext cx="3962400" cy="552450"/>
        </a:xfrm>
        <a:prstGeom prst="rect">
          <a:avLst/>
        </a:prstGeom>
      </xdr:spPr>
      <xdr:txBody>
        <a:bodyPr wrap="none" fromWordArt="1">
          <a:prstTxWarp prst="textPlain">
            <a:avLst>
              <a:gd name="adj" fmla="val 50000"/>
            </a:avLst>
          </a:prstTxWarp>
        </a:bodyPr>
        <a:lstStyle/>
        <a:p>
          <a:pPr algn="ctr" rtl="0">
            <a:buNone/>
          </a:pPr>
          <a:r>
            <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CONDITIONAL</a:t>
          </a:r>
          <a:r>
            <a:rPr lang="en-US" sz="3600" kern="10" spc="0" baseline="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rPr>
            <a:t> FORMATTING</a:t>
          </a:r>
          <a:endParaRPr lang="en-US" sz="3600" kern="10" spc="0">
            <a:ln w="12700">
              <a:solidFill>
                <a:srgbClr val="00FFFF"/>
              </a:solidFill>
              <a:round/>
              <a:headEnd/>
              <a:tailEnd/>
            </a:ln>
            <a:gradFill rotWithShape="0">
              <a:gsLst>
                <a:gs pos="0">
                  <a:srgbClr val="666699"/>
                </a:gs>
                <a:gs pos="50000">
                  <a:srgbClr val="FFFFFF"/>
                </a:gs>
                <a:gs pos="100000">
                  <a:srgbClr val="666699"/>
                </a:gs>
              </a:gsLst>
              <a:lin ang="5400000" scaled="1"/>
            </a:gradFill>
            <a:effectLst>
              <a:prstShdw prst="shdw13" dist="53882" dir="13500000">
                <a:srgbClr val="875B0D">
                  <a:alpha val="50000"/>
                </a:srgbClr>
              </a:prstShdw>
            </a:effectLst>
            <a:latin typeface="Arial Black"/>
          </a:endParaRPr>
        </a:p>
      </xdr:txBody>
    </xdr:sp>
    <xdr:clientData/>
  </xdr:twoCellAnchor>
  <xdr:twoCellAnchor>
    <xdr:from>
      <xdr:col>0</xdr:col>
      <xdr:colOff>19050</xdr:colOff>
      <xdr:row>0</xdr:row>
      <xdr:rowOff>104775</xdr:rowOff>
    </xdr:from>
    <xdr:to>
      <xdr:col>1</xdr:col>
      <xdr:colOff>276225</xdr:colOff>
      <xdr:row>0</xdr:row>
      <xdr:rowOff>400050</xdr:rowOff>
    </xdr:to>
    <xdr:sp macro="" textlink="">
      <xdr:nvSpPr>
        <xdr:cNvPr id="7" name="AutoShape 5">
          <a:hlinkClick xmlns:r="http://schemas.openxmlformats.org/officeDocument/2006/relationships" r:id="rId1" tooltip="Home"/>
        </xdr:cNvPr>
        <xdr:cNvSpPr>
          <a:spLocks noChangeArrowheads="1"/>
        </xdr:cNvSpPr>
      </xdr:nvSpPr>
      <xdr:spPr bwMode="auto">
        <a:xfrm>
          <a:off x="19050" y="104775"/>
          <a:ext cx="866775" cy="295275"/>
        </a:xfrm>
        <a:prstGeom prst="roundRect">
          <a:avLst>
            <a:gd name="adj" fmla="val 16667"/>
          </a:avLst>
        </a:prstGeom>
        <a:gradFill rotWithShape="1">
          <a:gsLst>
            <a:gs pos="0">
              <a:srgbClr val="666699"/>
            </a:gs>
            <a:gs pos="50000">
              <a:srgbClr val="FFFFFF"/>
            </a:gs>
            <a:gs pos="100000">
              <a:srgbClr val="666699"/>
            </a:gs>
          </a:gsLst>
          <a:lin ang="5400000" scaled="1"/>
        </a:gradFill>
        <a:ln w="9525">
          <a:solidFill>
            <a:srgbClr val="666699"/>
          </a:solidFill>
          <a:round/>
          <a:headEnd/>
          <a:tailEnd/>
        </a:ln>
        <a:effectLst>
          <a:outerShdw dist="35921" dir="2700000" algn="ctr" rotWithShape="0">
            <a:srgbClr val="808080"/>
          </a:outerShdw>
        </a:effectLst>
      </xdr:spPr>
      <xdr:txBody>
        <a:bodyPr vertOverflow="clip" wrap="square" lIns="27432" tIns="27432" rIns="27432" bIns="27432" anchor="ctr" upright="1"/>
        <a:lstStyle/>
        <a:p>
          <a:pPr algn="ctr" rtl="0">
            <a:defRPr sz="1000"/>
          </a:pPr>
          <a:r>
            <a:rPr lang="en-US" sz="1100" b="1" i="0" u="none" strike="noStrike" baseline="0">
              <a:solidFill>
                <a:srgbClr val="800000"/>
              </a:solidFill>
              <a:latin typeface="Arial"/>
              <a:cs typeface="Arial"/>
            </a:rPr>
            <a:t>Back</a:t>
          </a:r>
        </a:p>
      </xdr:txBody>
    </xdr:sp>
    <xdr:clientData fPrintsWithSheet="0"/>
  </xdr:twoCellAnchor>
  <xdr:twoCellAnchor editAs="oneCell">
    <xdr:from>
      <xdr:col>7</xdr:col>
      <xdr:colOff>304799</xdr:colOff>
      <xdr:row>6</xdr:row>
      <xdr:rowOff>114300</xdr:rowOff>
    </xdr:from>
    <xdr:to>
      <xdr:col>8</xdr:col>
      <xdr:colOff>419100</xdr:colOff>
      <xdr:row>10</xdr:row>
      <xdr:rowOff>142875</xdr:rowOff>
    </xdr:to>
    <xdr:pic>
      <xdr:nvPicPr>
        <xdr:cNvPr id="8" name="Picture 7"/>
        <xdr:cNvPicPr>
          <a:picLocks noChangeAspect="1"/>
        </xdr:cNvPicPr>
      </xdr:nvPicPr>
      <xdr:blipFill rotWithShape="1">
        <a:blip xmlns:r="http://schemas.openxmlformats.org/officeDocument/2006/relationships" r:embed="rId2"/>
        <a:srcRect l="58699" t="7163" r="33878" b="82028"/>
        <a:stretch/>
      </xdr:blipFill>
      <xdr:spPr>
        <a:xfrm>
          <a:off x="4571999" y="2562225"/>
          <a:ext cx="723901" cy="790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codeName="Sheet1"/>
  <dimension ref="A1:N50"/>
  <sheetViews>
    <sheetView showGridLines="0" tabSelected="1" workbookViewId="0">
      <selection activeCell="A26" sqref="A26"/>
    </sheetView>
  </sheetViews>
  <sheetFormatPr defaultColWidth="0" defaultRowHeight="15" zeroHeight="1"/>
  <cols>
    <col min="1" max="1" width="7.28515625" customWidth="1"/>
    <col min="2" max="8" width="9.140625" customWidth="1"/>
    <col min="9" max="9" width="15.42578125" customWidth="1"/>
    <col min="10" max="12" width="9.140625" customWidth="1"/>
    <col min="13" max="13" width="12.28515625" customWidth="1"/>
    <col min="14" max="14" width="8.5703125" customWidth="1"/>
    <col min="15" max="16" width="9.140625" hidden="1" customWidth="1"/>
    <col min="17" max="16384" width="9.140625" hidden="1"/>
  </cols>
  <sheetData>
    <row r="1"/>
    <row r="2"/>
    <row r="3"/>
    <row r="4"/>
    <row r="5"/>
    <row r="6"/>
    <row r="7"/>
    <row r="8"/>
    <row r="9"/>
    <row r="10"/>
    <row r="11"/>
    <row r="12"/>
    <row r="13"/>
    <row r="14"/>
    <row r="15"/>
    <row r="16"/>
    <row r="17" spans="7:9"/>
    <row r="18" spans="7:9"/>
    <row r="19" spans="7:9"/>
    <row r="20" spans="7:9"/>
    <row r="21" spans="7:9"/>
    <row r="22" spans="7:9"/>
    <row r="23" spans="7:9"/>
    <row r="24" spans="7:9"/>
    <row r="25" spans="7:9"/>
    <row r="26" spans="7:9"/>
    <row r="27" spans="7:9"/>
    <row r="28" spans="7:9">
      <c r="G28" s="144"/>
      <c r="H28" s="144"/>
      <c r="I28" s="144"/>
    </row>
    <row r="29" spans="7:9"/>
    <row r="30" spans="7:9"/>
    <row r="31" spans="7:9" hidden="1"/>
    <row r="32" spans="7:9"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sheetData>
  <sheetProtection password="EF05"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Sheet4"/>
  <dimension ref="A1:J20"/>
  <sheetViews>
    <sheetView showGridLines="0" workbookViewId="0"/>
  </sheetViews>
  <sheetFormatPr defaultRowHeight="15"/>
  <sheetData>
    <row r="1" spans="1:10" ht="42.75" customHeight="1">
      <c r="A1" s="18"/>
      <c r="B1" s="18"/>
      <c r="C1" s="18"/>
      <c r="D1" s="18"/>
      <c r="E1" s="18"/>
      <c r="F1" s="18"/>
      <c r="G1" s="18"/>
      <c r="H1" s="18"/>
      <c r="I1" s="18"/>
      <c r="J1" s="19"/>
    </row>
    <row r="6" spans="1:10" ht="15.75" thickBot="1">
      <c r="B6" s="22" t="s">
        <v>128</v>
      </c>
      <c r="C6" s="22"/>
      <c r="D6" s="22"/>
      <c r="E6" s="22"/>
      <c r="F6" s="22"/>
      <c r="G6" s="22"/>
      <c r="H6" s="22"/>
      <c r="I6" s="22"/>
    </row>
    <row r="7" spans="1:10" ht="30" customHeight="1">
      <c r="B7" s="145" t="s">
        <v>318</v>
      </c>
      <c r="C7" s="145"/>
      <c r="D7" s="145"/>
      <c r="E7" s="145"/>
      <c r="F7" s="145"/>
      <c r="G7" s="145"/>
      <c r="H7" s="145"/>
      <c r="I7" s="145"/>
    </row>
    <row r="9" spans="1:10" ht="15.75" thickBot="1">
      <c r="B9" s="22" t="s">
        <v>316</v>
      </c>
      <c r="C9" s="22"/>
      <c r="D9" s="22"/>
      <c r="E9" s="22"/>
      <c r="F9" s="22"/>
      <c r="G9" s="22"/>
      <c r="H9" s="22"/>
      <c r="I9" s="22"/>
    </row>
    <row r="10" spans="1:10">
      <c r="B10" s="28" t="s">
        <v>329</v>
      </c>
      <c r="C10" s="28"/>
      <c r="D10" s="28"/>
      <c r="E10" s="28"/>
      <c r="F10" s="28"/>
      <c r="G10" s="28"/>
      <c r="H10" s="28"/>
      <c r="I10" s="28"/>
    </row>
    <row r="11" spans="1:10">
      <c r="B11" s="28"/>
      <c r="C11" s="28"/>
      <c r="D11" s="28"/>
      <c r="E11" s="28"/>
      <c r="F11" s="28"/>
      <c r="G11" s="28"/>
      <c r="H11" s="28"/>
      <c r="I11" s="28"/>
    </row>
    <row r="12" spans="1:10">
      <c r="B12" s="28"/>
      <c r="C12" s="28"/>
      <c r="D12" s="28"/>
      <c r="E12" s="28"/>
      <c r="F12" s="28"/>
      <c r="G12" s="28"/>
      <c r="H12" s="28"/>
      <c r="I12" s="28"/>
    </row>
    <row r="13" spans="1:10">
      <c r="B13" s="28"/>
      <c r="C13" s="28"/>
      <c r="D13" s="28"/>
      <c r="E13" s="28"/>
      <c r="F13" s="28"/>
      <c r="G13" s="28"/>
      <c r="H13" s="28"/>
      <c r="I13" s="28"/>
    </row>
    <row r="14" spans="1:10">
      <c r="B14" s="83" t="s">
        <v>33</v>
      </c>
      <c r="C14" s="17" t="s">
        <v>325</v>
      </c>
      <c r="D14" s="17" t="s">
        <v>326</v>
      </c>
      <c r="E14" s="17" t="s">
        <v>79</v>
      </c>
      <c r="F14" s="17" t="s">
        <v>327</v>
      </c>
      <c r="G14" s="17" t="s">
        <v>328</v>
      </c>
    </row>
    <row r="15" spans="1:10">
      <c r="B15" s="83">
        <v>40909</v>
      </c>
      <c r="C15" s="17" t="s">
        <v>205</v>
      </c>
      <c r="D15" s="17" t="s">
        <v>259</v>
      </c>
      <c r="E15" s="17" t="s">
        <v>320</v>
      </c>
      <c r="F15" s="17">
        <v>8</v>
      </c>
      <c r="G15" s="17">
        <v>1592</v>
      </c>
    </row>
    <row r="16" spans="1:10">
      <c r="B16" s="83">
        <v>40909</v>
      </c>
      <c r="C16" s="17" t="s">
        <v>206</v>
      </c>
      <c r="D16" s="17" t="s">
        <v>260</v>
      </c>
      <c r="E16" s="17" t="s">
        <v>321</v>
      </c>
      <c r="F16" s="17">
        <v>8</v>
      </c>
      <c r="G16" s="17">
        <v>1088</v>
      </c>
    </row>
    <row r="17" spans="2:7">
      <c r="B17" s="83">
        <v>40909</v>
      </c>
      <c r="C17" s="17" t="s">
        <v>209</v>
      </c>
      <c r="D17" s="17" t="s">
        <v>319</v>
      </c>
      <c r="E17" s="17" t="s">
        <v>322</v>
      </c>
      <c r="F17" s="17">
        <v>3</v>
      </c>
      <c r="G17" s="17">
        <v>1680</v>
      </c>
    </row>
    <row r="18" spans="2:7">
      <c r="B18" s="83">
        <v>40909</v>
      </c>
      <c r="C18" s="17" t="s">
        <v>207</v>
      </c>
      <c r="D18" s="17" t="s">
        <v>259</v>
      </c>
      <c r="E18" s="17" t="s">
        <v>322</v>
      </c>
      <c r="F18" s="17">
        <v>2</v>
      </c>
      <c r="G18" s="17">
        <v>1200</v>
      </c>
    </row>
    <row r="19" spans="2:7">
      <c r="B19" s="83">
        <v>40909</v>
      </c>
      <c r="C19" s="17" t="s">
        <v>206</v>
      </c>
      <c r="D19" s="17" t="s">
        <v>260</v>
      </c>
      <c r="E19" s="17" t="s">
        <v>323</v>
      </c>
      <c r="F19" s="17">
        <v>1</v>
      </c>
      <c r="G19" s="17">
        <v>1610</v>
      </c>
    </row>
    <row r="20" spans="2:7">
      <c r="B20" s="83">
        <v>40909</v>
      </c>
      <c r="C20" s="17" t="s">
        <v>205</v>
      </c>
      <c r="D20" s="17" t="s">
        <v>259</v>
      </c>
      <c r="E20" s="17" t="s">
        <v>324</v>
      </c>
      <c r="F20" s="17">
        <v>10</v>
      </c>
      <c r="G20" s="17">
        <v>150</v>
      </c>
    </row>
  </sheetData>
  <mergeCells count="1">
    <mergeCell ref="B7:I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10"/>
  <dimension ref="A1:J20"/>
  <sheetViews>
    <sheetView showGridLines="0" showRowColHeaders="0" workbookViewId="0"/>
  </sheetViews>
  <sheetFormatPr defaultRowHeight="15"/>
  <sheetData>
    <row r="1" spans="1:10" ht="42.75" customHeight="1">
      <c r="A1" s="18"/>
      <c r="B1" s="18"/>
      <c r="C1" s="18"/>
      <c r="D1" s="18"/>
      <c r="E1" s="18"/>
      <c r="F1" s="18"/>
      <c r="G1" s="18"/>
      <c r="H1" s="18"/>
      <c r="I1" s="18"/>
      <c r="J1" s="19"/>
    </row>
    <row r="6" spans="1:10" ht="15.75" thickBot="1">
      <c r="B6" s="22" t="s">
        <v>128</v>
      </c>
      <c r="C6" s="22"/>
      <c r="D6" s="22"/>
      <c r="E6" s="22"/>
      <c r="F6" s="22"/>
      <c r="G6" s="22"/>
      <c r="H6" s="22"/>
      <c r="I6" s="22"/>
    </row>
    <row r="7" spans="1:10" ht="49.5" customHeight="1">
      <c r="B7" s="146" t="s">
        <v>330</v>
      </c>
      <c r="C7" s="146"/>
      <c r="D7" s="146"/>
      <c r="E7" s="146"/>
      <c r="F7" s="146"/>
      <c r="G7" s="146"/>
      <c r="H7" s="146"/>
      <c r="I7" s="146"/>
    </row>
    <row r="10" spans="1:10" ht="15.75" thickBot="1">
      <c r="B10" s="22" t="s">
        <v>316</v>
      </c>
      <c r="C10" s="22"/>
      <c r="D10" s="22"/>
      <c r="E10" s="22"/>
      <c r="F10" s="22"/>
      <c r="G10" s="22"/>
      <c r="H10" s="22"/>
      <c r="I10" s="22"/>
    </row>
    <row r="11" spans="1:10">
      <c r="B11" t="s">
        <v>331</v>
      </c>
    </row>
    <row r="12" spans="1:10">
      <c r="B12" t="s">
        <v>332</v>
      </c>
    </row>
    <row r="13" spans="1:10">
      <c r="B13" t="s">
        <v>333</v>
      </c>
    </row>
    <row r="14" spans="1:10">
      <c r="B14" t="s">
        <v>334</v>
      </c>
    </row>
    <row r="16" spans="1:10" ht="15.75" thickBot="1">
      <c r="B16" s="22" t="s">
        <v>22</v>
      </c>
      <c r="C16" s="22"/>
      <c r="D16" s="22"/>
      <c r="E16" s="22"/>
      <c r="F16" s="22"/>
      <c r="G16" s="22"/>
      <c r="H16" s="22"/>
      <c r="I16" s="22"/>
    </row>
    <row r="17" spans="2:2">
      <c r="B17" s="84" t="s">
        <v>335</v>
      </c>
    </row>
    <row r="18" spans="2:2">
      <c r="B18" s="84" t="s">
        <v>449</v>
      </c>
    </row>
    <row r="19" spans="2:2">
      <c r="B19" s="84" t="s">
        <v>448</v>
      </c>
    </row>
    <row r="20" spans="2:2">
      <c r="B20" s="84" t="s">
        <v>336</v>
      </c>
    </row>
  </sheetData>
  <mergeCells count="1">
    <mergeCell ref="B7:I7"/>
  </mergeCells>
  <pageMargins left="0.7" right="0.7" top="0.75" bottom="0.75" header="0.3" footer="0.3"/>
  <pageSetup paperSize="0" orientation="portrait" horizontalDpi="0" verticalDpi="0" copies="0"/>
  <drawing r:id="rId1"/>
</worksheet>
</file>

<file path=xl/worksheets/sheet12.xml><?xml version="1.0" encoding="utf-8"?>
<worksheet xmlns="http://schemas.openxmlformats.org/spreadsheetml/2006/main" xmlns:r="http://schemas.openxmlformats.org/officeDocument/2006/relationships">
  <sheetPr codeName="Sheet12"/>
  <dimension ref="A1:J30"/>
  <sheetViews>
    <sheetView showGridLines="0" workbookViewId="0"/>
  </sheetViews>
  <sheetFormatPr defaultRowHeight="15"/>
  <sheetData>
    <row r="1" spans="1:10" ht="42.75" customHeight="1">
      <c r="A1" s="18"/>
      <c r="B1" s="18"/>
      <c r="C1" s="18"/>
      <c r="D1" s="18"/>
      <c r="E1" s="18"/>
      <c r="F1" s="18"/>
      <c r="G1" s="18"/>
      <c r="H1" s="18"/>
      <c r="I1" s="18"/>
      <c r="J1" s="19"/>
    </row>
    <row r="4" spans="1:10" ht="15.75" thickBot="1">
      <c r="B4" s="22" t="s">
        <v>128</v>
      </c>
      <c r="C4" s="22"/>
      <c r="D4" s="22"/>
      <c r="E4" s="22"/>
      <c r="F4" s="22"/>
      <c r="G4" s="22"/>
      <c r="H4" s="22"/>
      <c r="I4" s="22"/>
    </row>
    <row r="5" spans="1:10">
      <c r="B5" t="s">
        <v>420</v>
      </c>
    </row>
    <row r="7" spans="1:10" ht="15.75" thickBot="1">
      <c r="B7" s="22" t="s">
        <v>421</v>
      </c>
      <c r="C7" s="22"/>
      <c r="D7" s="22"/>
      <c r="E7" s="22"/>
      <c r="F7" s="22"/>
      <c r="G7" s="22"/>
      <c r="H7" s="22"/>
      <c r="I7" s="22"/>
    </row>
    <row r="8" spans="1:10">
      <c r="B8" t="s">
        <v>422</v>
      </c>
    </row>
    <row r="9" spans="1:10">
      <c r="B9" t="s">
        <v>423</v>
      </c>
    </row>
    <row r="10" spans="1:10">
      <c r="B10" t="s">
        <v>424</v>
      </c>
    </row>
    <row r="13" spans="1:10">
      <c r="B13" t="s">
        <v>447</v>
      </c>
    </row>
    <row r="14" spans="1:10">
      <c r="B14" t="s">
        <v>425</v>
      </c>
    </row>
    <row r="15" spans="1:10">
      <c r="B15" t="s">
        <v>426</v>
      </c>
    </row>
    <row r="16" spans="1:10">
      <c r="B16" t="s">
        <v>427</v>
      </c>
    </row>
    <row r="17" spans="2:5">
      <c r="B17" t="s">
        <v>428</v>
      </c>
    </row>
    <row r="18" spans="2:5">
      <c r="B18" t="s">
        <v>429</v>
      </c>
    </row>
    <row r="19" spans="2:5">
      <c r="B19" t="s">
        <v>446</v>
      </c>
    </row>
    <row r="20" spans="2:5">
      <c r="B20" s="96" t="s">
        <v>430</v>
      </c>
    </row>
    <row r="21" spans="2:5">
      <c r="B21" s="97" t="s">
        <v>431</v>
      </c>
      <c r="C21" s="97"/>
      <c r="D21" s="97"/>
      <c r="E21" s="37" t="s">
        <v>432</v>
      </c>
    </row>
    <row r="22" spans="2:5">
      <c r="B22" t="s">
        <v>433</v>
      </c>
      <c r="E22" s="37" t="s">
        <v>434</v>
      </c>
    </row>
    <row r="23" spans="2:5">
      <c r="B23" t="s">
        <v>435</v>
      </c>
      <c r="E23" s="37" t="s">
        <v>436</v>
      </c>
    </row>
    <row r="24" spans="2:5">
      <c r="B24" s="148" t="s">
        <v>437</v>
      </c>
      <c r="C24" s="148"/>
      <c r="D24" s="148"/>
      <c r="E24" t="s">
        <v>438</v>
      </c>
    </row>
    <row r="25" spans="2:5">
      <c r="B25" s="148"/>
      <c r="C25" s="148"/>
      <c r="D25" s="148"/>
      <c r="E25" t="s">
        <v>439</v>
      </c>
    </row>
    <row r="26" spans="2:5">
      <c r="B26" s="148"/>
      <c r="C26" s="148"/>
      <c r="D26" s="148"/>
      <c r="E26" t="s">
        <v>440</v>
      </c>
    </row>
    <row r="27" spans="2:5">
      <c r="B27" s="148"/>
      <c r="C27" s="148"/>
      <c r="D27" s="148"/>
      <c r="E27" t="s">
        <v>441</v>
      </c>
    </row>
    <row r="28" spans="2:5">
      <c r="B28" s="148"/>
      <c r="C28" s="148"/>
      <c r="D28" s="148"/>
      <c r="E28" s="37" t="s">
        <v>442</v>
      </c>
    </row>
    <row r="29" spans="2:5">
      <c r="B29" s="147" t="s">
        <v>443</v>
      </c>
      <c r="C29" s="147"/>
      <c r="D29" s="147"/>
      <c r="E29" t="s">
        <v>444</v>
      </c>
    </row>
    <row r="30" spans="2:5">
      <c r="B30" s="147"/>
      <c r="C30" s="147"/>
      <c r="D30" s="147"/>
      <c r="E30" t="s">
        <v>445</v>
      </c>
    </row>
  </sheetData>
  <mergeCells count="2">
    <mergeCell ref="B29:D30"/>
    <mergeCell ref="B24:D2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codeName="Sheet13"/>
  <dimension ref="A1:J9"/>
  <sheetViews>
    <sheetView showGridLines="0" showRowColHeaders="0" workbookViewId="0"/>
  </sheetViews>
  <sheetFormatPr defaultRowHeight="15"/>
  <sheetData>
    <row r="1" spans="1:10" ht="42.75" customHeight="1">
      <c r="A1" s="18"/>
      <c r="B1" s="18"/>
      <c r="C1" s="18"/>
      <c r="D1" s="18"/>
      <c r="E1" s="18"/>
      <c r="F1" s="18"/>
      <c r="G1" s="18"/>
      <c r="H1" s="18"/>
      <c r="I1" s="18"/>
      <c r="J1" s="19"/>
    </row>
    <row r="4" spans="1:10">
      <c r="B4" t="s">
        <v>337</v>
      </c>
    </row>
    <row r="5" spans="1:10">
      <c r="C5" t="s">
        <v>338</v>
      </c>
    </row>
    <row r="6" spans="1:10">
      <c r="B6" t="s">
        <v>450</v>
      </c>
    </row>
    <row r="7" spans="1:10">
      <c r="C7" t="s">
        <v>339</v>
      </c>
    </row>
    <row r="8" spans="1:10">
      <c r="B8" t="s">
        <v>451</v>
      </c>
    </row>
    <row r="9" spans="1:10">
      <c r="C9" t="s">
        <v>340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4"/>
  <dimension ref="A1:J106"/>
  <sheetViews>
    <sheetView showGridLines="0" workbookViewId="0"/>
  </sheetViews>
  <sheetFormatPr defaultRowHeight="15"/>
  <cols>
    <col min="1" max="1" width="2.7109375" customWidth="1"/>
    <col min="2" max="2" width="10.7109375" customWidth="1"/>
    <col min="3" max="3" width="9.85546875" customWidth="1"/>
    <col min="6" max="6" width="9.7109375" customWidth="1"/>
    <col min="9" max="9" width="14.85546875" customWidth="1"/>
    <col min="257" max="257" width="2.7109375" customWidth="1"/>
    <col min="258" max="258" width="10.7109375" customWidth="1"/>
    <col min="259" max="259" width="9.85546875" customWidth="1"/>
    <col min="262" max="262" width="9.7109375" customWidth="1"/>
    <col min="265" max="265" width="14.85546875" customWidth="1"/>
    <col min="513" max="513" width="2.7109375" customWidth="1"/>
    <col min="514" max="514" width="10.7109375" customWidth="1"/>
    <col min="515" max="515" width="9.85546875" customWidth="1"/>
    <col min="518" max="518" width="9.7109375" customWidth="1"/>
    <col min="521" max="521" width="14.85546875" customWidth="1"/>
    <col min="769" max="769" width="2.7109375" customWidth="1"/>
    <col min="770" max="770" width="10.7109375" customWidth="1"/>
    <col min="771" max="771" width="9.85546875" customWidth="1"/>
    <col min="774" max="774" width="9.7109375" customWidth="1"/>
    <col min="777" max="777" width="14.85546875" customWidth="1"/>
    <col min="1025" max="1025" width="2.7109375" customWidth="1"/>
    <col min="1026" max="1026" width="10.7109375" customWidth="1"/>
    <col min="1027" max="1027" width="9.85546875" customWidth="1"/>
    <col min="1030" max="1030" width="9.7109375" customWidth="1"/>
    <col min="1033" max="1033" width="14.85546875" customWidth="1"/>
    <col min="1281" max="1281" width="2.7109375" customWidth="1"/>
    <col min="1282" max="1282" width="10.7109375" customWidth="1"/>
    <col min="1283" max="1283" width="9.85546875" customWidth="1"/>
    <col min="1286" max="1286" width="9.7109375" customWidth="1"/>
    <col min="1289" max="1289" width="14.85546875" customWidth="1"/>
    <col min="1537" max="1537" width="2.7109375" customWidth="1"/>
    <col min="1538" max="1538" width="10.7109375" customWidth="1"/>
    <col min="1539" max="1539" width="9.85546875" customWidth="1"/>
    <col min="1542" max="1542" width="9.7109375" customWidth="1"/>
    <col min="1545" max="1545" width="14.85546875" customWidth="1"/>
    <col min="1793" max="1793" width="2.7109375" customWidth="1"/>
    <col min="1794" max="1794" width="10.7109375" customWidth="1"/>
    <col min="1795" max="1795" width="9.85546875" customWidth="1"/>
    <col min="1798" max="1798" width="9.7109375" customWidth="1"/>
    <col min="1801" max="1801" width="14.85546875" customWidth="1"/>
    <col min="2049" max="2049" width="2.7109375" customWidth="1"/>
    <col min="2050" max="2050" width="10.7109375" customWidth="1"/>
    <col min="2051" max="2051" width="9.85546875" customWidth="1"/>
    <col min="2054" max="2054" width="9.7109375" customWidth="1"/>
    <col min="2057" max="2057" width="14.85546875" customWidth="1"/>
    <col min="2305" max="2305" width="2.7109375" customWidth="1"/>
    <col min="2306" max="2306" width="10.7109375" customWidth="1"/>
    <col min="2307" max="2307" width="9.85546875" customWidth="1"/>
    <col min="2310" max="2310" width="9.7109375" customWidth="1"/>
    <col min="2313" max="2313" width="14.85546875" customWidth="1"/>
    <col min="2561" max="2561" width="2.7109375" customWidth="1"/>
    <col min="2562" max="2562" width="10.7109375" customWidth="1"/>
    <col min="2563" max="2563" width="9.85546875" customWidth="1"/>
    <col min="2566" max="2566" width="9.7109375" customWidth="1"/>
    <col min="2569" max="2569" width="14.85546875" customWidth="1"/>
    <col min="2817" max="2817" width="2.7109375" customWidth="1"/>
    <col min="2818" max="2818" width="10.7109375" customWidth="1"/>
    <col min="2819" max="2819" width="9.85546875" customWidth="1"/>
    <col min="2822" max="2822" width="9.7109375" customWidth="1"/>
    <col min="2825" max="2825" width="14.85546875" customWidth="1"/>
    <col min="3073" max="3073" width="2.7109375" customWidth="1"/>
    <col min="3074" max="3074" width="10.7109375" customWidth="1"/>
    <col min="3075" max="3075" width="9.85546875" customWidth="1"/>
    <col min="3078" max="3078" width="9.7109375" customWidth="1"/>
    <col min="3081" max="3081" width="14.85546875" customWidth="1"/>
    <col min="3329" max="3329" width="2.7109375" customWidth="1"/>
    <col min="3330" max="3330" width="10.7109375" customWidth="1"/>
    <col min="3331" max="3331" width="9.85546875" customWidth="1"/>
    <col min="3334" max="3334" width="9.7109375" customWidth="1"/>
    <col min="3337" max="3337" width="14.85546875" customWidth="1"/>
    <col min="3585" max="3585" width="2.7109375" customWidth="1"/>
    <col min="3586" max="3586" width="10.7109375" customWidth="1"/>
    <col min="3587" max="3587" width="9.85546875" customWidth="1"/>
    <col min="3590" max="3590" width="9.7109375" customWidth="1"/>
    <col min="3593" max="3593" width="14.85546875" customWidth="1"/>
    <col min="3841" max="3841" width="2.7109375" customWidth="1"/>
    <col min="3842" max="3842" width="10.7109375" customWidth="1"/>
    <col min="3843" max="3843" width="9.85546875" customWidth="1"/>
    <col min="3846" max="3846" width="9.7109375" customWidth="1"/>
    <col min="3849" max="3849" width="14.85546875" customWidth="1"/>
    <col min="4097" max="4097" width="2.7109375" customWidth="1"/>
    <col min="4098" max="4098" width="10.7109375" customWidth="1"/>
    <col min="4099" max="4099" width="9.85546875" customWidth="1"/>
    <col min="4102" max="4102" width="9.7109375" customWidth="1"/>
    <col min="4105" max="4105" width="14.85546875" customWidth="1"/>
    <col min="4353" max="4353" width="2.7109375" customWidth="1"/>
    <col min="4354" max="4354" width="10.7109375" customWidth="1"/>
    <col min="4355" max="4355" width="9.85546875" customWidth="1"/>
    <col min="4358" max="4358" width="9.7109375" customWidth="1"/>
    <col min="4361" max="4361" width="14.85546875" customWidth="1"/>
    <col min="4609" max="4609" width="2.7109375" customWidth="1"/>
    <col min="4610" max="4610" width="10.7109375" customWidth="1"/>
    <col min="4611" max="4611" width="9.85546875" customWidth="1"/>
    <col min="4614" max="4614" width="9.7109375" customWidth="1"/>
    <col min="4617" max="4617" width="14.85546875" customWidth="1"/>
    <col min="4865" max="4865" width="2.7109375" customWidth="1"/>
    <col min="4866" max="4866" width="10.7109375" customWidth="1"/>
    <col min="4867" max="4867" width="9.85546875" customWidth="1"/>
    <col min="4870" max="4870" width="9.7109375" customWidth="1"/>
    <col min="4873" max="4873" width="14.85546875" customWidth="1"/>
    <col min="5121" max="5121" width="2.7109375" customWidth="1"/>
    <col min="5122" max="5122" width="10.7109375" customWidth="1"/>
    <col min="5123" max="5123" width="9.85546875" customWidth="1"/>
    <col min="5126" max="5126" width="9.7109375" customWidth="1"/>
    <col min="5129" max="5129" width="14.85546875" customWidth="1"/>
    <col min="5377" max="5377" width="2.7109375" customWidth="1"/>
    <col min="5378" max="5378" width="10.7109375" customWidth="1"/>
    <col min="5379" max="5379" width="9.85546875" customWidth="1"/>
    <col min="5382" max="5382" width="9.7109375" customWidth="1"/>
    <col min="5385" max="5385" width="14.85546875" customWidth="1"/>
    <col min="5633" max="5633" width="2.7109375" customWidth="1"/>
    <col min="5634" max="5634" width="10.7109375" customWidth="1"/>
    <col min="5635" max="5635" width="9.85546875" customWidth="1"/>
    <col min="5638" max="5638" width="9.7109375" customWidth="1"/>
    <col min="5641" max="5641" width="14.85546875" customWidth="1"/>
    <col min="5889" max="5889" width="2.7109375" customWidth="1"/>
    <col min="5890" max="5890" width="10.7109375" customWidth="1"/>
    <col min="5891" max="5891" width="9.85546875" customWidth="1"/>
    <col min="5894" max="5894" width="9.7109375" customWidth="1"/>
    <col min="5897" max="5897" width="14.85546875" customWidth="1"/>
    <col min="6145" max="6145" width="2.7109375" customWidth="1"/>
    <col min="6146" max="6146" width="10.7109375" customWidth="1"/>
    <col min="6147" max="6147" width="9.85546875" customWidth="1"/>
    <col min="6150" max="6150" width="9.7109375" customWidth="1"/>
    <col min="6153" max="6153" width="14.85546875" customWidth="1"/>
    <col min="6401" max="6401" width="2.7109375" customWidth="1"/>
    <col min="6402" max="6402" width="10.7109375" customWidth="1"/>
    <col min="6403" max="6403" width="9.85546875" customWidth="1"/>
    <col min="6406" max="6406" width="9.7109375" customWidth="1"/>
    <col min="6409" max="6409" width="14.85546875" customWidth="1"/>
    <col min="6657" max="6657" width="2.7109375" customWidth="1"/>
    <col min="6658" max="6658" width="10.7109375" customWidth="1"/>
    <col min="6659" max="6659" width="9.85546875" customWidth="1"/>
    <col min="6662" max="6662" width="9.7109375" customWidth="1"/>
    <col min="6665" max="6665" width="14.85546875" customWidth="1"/>
    <col min="6913" max="6913" width="2.7109375" customWidth="1"/>
    <col min="6914" max="6914" width="10.7109375" customWidth="1"/>
    <col min="6915" max="6915" width="9.85546875" customWidth="1"/>
    <col min="6918" max="6918" width="9.7109375" customWidth="1"/>
    <col min="6921" max="6921" width="14.85546875" customWidth="1"/>
    <col min="7169" max="7169" width="2.7109375" customWidth="1"/>
    <col min="7170" max="7170" width="10.7109375" customWidth="1"/>
    <col min="7171" max="7171" width="9.85546875" customWidth="1"/>
    <col min="7174" max="7174" width="9.7109375" customWidth="1"/>
    <col min="7177" max="7177" width="14.85546875" customWidth="1"/>
    <col min="7425" max="7425" width="2.7109375" customWidth="1"/>
    <col min="7426" max="7426" width="10.7109375" customWidth="1"/>
    <col min="7427" max="7427" width="9.85546875" customWidth="1"/>
    <col min="7430" max="7430" width="9.7109375" customWidth="1"/>
    <col min="7433" max="7433" width="14.85546875" customWidth="1"/>
    <col min="7681" max="7681" width="2.7109375" customWidth="1"/>
    <col min="7682" max="7682" width="10.7109375" customWidth="1"/>
    <col min="7683" max="7683" width="9.85546875" customWidth="1"/>
    <col min="7686" max="7686" width="9.7109375" customWidth="1"/>
    <col min="7689" max="7689" width="14.85546875" customWidth="1"/>
    <col min="7937" max="7937" width="2.7109375" customWidth="1"/>
    <col min="7938" max="7938" width="10.7109375" customWidth="1"/>
    <col min="7939" max="7939" width="9.85546875" customWidth="1"/>
    <col min="7942" max="7942" width="9.7109375" customWidth="1"/>
    <col min="7945" max="7945" width="14.85546875" customWidth="1"/>
    <col min="8193" max="8193" width="2.7109375" customWidth="1"/>
    <col min="8194" max="8194" width="10.7109375" customWidth="1"/>
    <col min="8195" max="8195" width="9.85546875" customWidth="1"/>
    <col min="8198" max="8198" width="9.7109375" customWidth="1"/>
    <col min="8201" max="8201" width="14.85546875" customWidth="1"/>
    <col min="8449" max="8449" width="2.7109375" customWidth="1"/>
    <col min="8450" max="8450" width="10.7109375" customWidth="1"/>
    <col min="8451" max="8451" width="9.85546875" customWidth="1"/>
    <col min="8454" max="8454" width="9.7109375" customWidth="1"/>
    <col min="8457" max="8457" width="14.85546875" customWidth="1"/>
    <col min="8705" max="8705" width="2.7109375" customWidth="1"/>
    <col min="8706" max="8706" width="10.7109375" customWidth="1"/>
    <col min="8707" max="8707" width="9.85546875" customWidth="1"/>
    <col min="8710" max="8710" width="9.7109375" customWidth="1"/>
    <col min="8713" max="8713" width="14.85546875" customWidth="1"/>
    <col min="8961" max="8961" width="2.7109375" customWidth="1"/>
    <col min="8962" max="8962" width="10.7109375" customWidth="1"/>
    <col min="8963" max="8963" width="9.85546875" customWidth="1"/>
    <col min="8966" max="8966" width="9.7109375" customWidth="1"/>
    <col min="8969" max="8969" width="14.85546875" customWidth="1"/>
    <col min="9217" max="9217" width="2.7109375" customWidth="1"/>
    <col min="9218" max="9218" width="10.7109375" customWidth="1"/>
    <col min="9219" max="9219" width="9.85546875" customWidth="1"/>
    <col min="9222" max="9222" width="9.7109375" customWidth="1"/>
    <col min="9225" max="9225" width="14.85546875" customWidth="1"/>
    <col min="9473" max="9473" width="2.7109375" customWidth="1"/>
    <col min="9474" max="9474" width="10.7109375" customWidth="1"/>
    <col min="9475" max="9475" width="9.85546875" customWidth="1"/>
    <col min="9478" max="9478" width="9.7109375" customWidth="1"/>
    <col min="9481" max="9481" width="14.85546875" customWidth="1"/>
    <col min="9729" max="9729" width="2.7109375" customWidth="1"/>
    <col min="9730" max="9730" width="10.7109375" customWidth="1"/>
    <col min="9731" max="9731" width="9.85546875" customWidth="1"/>
    <col min="9734" max="9734" width="9.7109375" customWidth="1"/>
    <col min="9737" max="9737" width="14.85546875" customWidth="1"/>
    <col min="9985" max="9985" width="2.7109375" customWidth="1"/>
    <col min="9986" max="9986" width="10.7109375" customWidth="1"/>
    <col min="9987" max="9987" width="9.85546875" customWidth="1"/>
    <col min="9990" max="9990" width="9.7109375" customWidth="1"/>
    <col min="9993" max="9993" width="14.85546875" customWidth="1"/>
    <col min="10241" max="10241" width="2.7109375" customWidth="1"/>
    <col min="10242" max="10242" width="10.7109375" customWidth="1"/>
    <col min="10243" max="10243" width="9.85546875" customWidth="1"/>
    <col min="10246" max="10246" width="9.7109375" customWidth="1"/>
    <col min="10249" max="10249" width="14.85546875" customWidth="1"/>
    <col min="10497" max="10497" width="2.7109375" customWidth="1"/>
    <col min="10498" max="10498" width="10.7109375" customWidth="1"/>
    <col min="10499" max="10499" width="9.85546875" customWidth="1"/>
    <col min="10502" max="10502" width="9.7109375" customWidth="1"/>
    <col min="10505" max="10505" width="14.85546875" customWidth="1"/>
    <col min="10753" max="10753" width="2.7109375" customWidth="1"/>
    <col min="10754" max="10754" width="10.7109375" customWidth="1"/>
    <col min="10755" max="10755" width="9.85546875" customWidth="1"/>
    <col min="10758" max="10758" width="9.7109375" customWidth="1"/>
    <col min="10761" max="10761" width="14.85546875" customWidth="1"/>
    <col min="11009" max="11009" width="2.7109375" customWidth="1"/>
    <col min="11010" max="11010" width="10.7109375" customWidth="1"/>
    <col min="11011" max="11011" width="9.85546875" customWidth="1"/>
    <col min="11014" max="11014" width="9.7109375" customWidth="1"/>
    <col min="11017" max="11017" width="14.85546875" customWidth="1"/>
    <col min="11265" max="11265" width="2.7109375" customWidth="1"/>
    <col min="11266" max="11266" width="10.7109375" customWidth="1"/>
    <col min="11267" max="11267" width="9.85546875" customWidth="1"/>
    <col min="11270" max="11270" width="9.7109375" customWidth="1"/>
    <col min="11273" max="11273" width="14.85546875" customWidth="1"/>
    <col min="11521" max="11521" width="2.7109375" customWidth="1"/>
    <col min="11522" max="11522" width="10.7109375" customWidth="1"/>
    <col min="11523" max="11523" width="9.85546875" customWidth="1"/>
    <col min="11526" max="11526" width="9.7109375" customWidth="1"/>
    <col min="11529" max="11529" width="14.85546875" customWidth="1"/>
    <col min="11777" max="11777" width="2.7109375" customWidth="1"/>
    <col min="11778" max="11778" width="10.7109375" customWidth="1"/>
    <col min="11779" max="11779" width="9.85546875" customWidth="1"/>
    <col min="11782" max="11782" width="9.7109375" customWidth="1"/>
    <col min="11785" max="11785" width="14.85546875" customWidth="1"/>
    <col min="12033" max="12033" width="2.7109375" customWidth="1"/>
    <col min="12034" max="12034" width="10.7109375" customWidth="1"/>
    <col min="12035" max="12035" width="9.85546875" customWidth="1"/>
    <col min="12038" max="12038" width="9.7109375" customWidth="1"/>
    <col min="12041" max="12041" width="14.85546875" customWidth="1"/>
    <col min="12289" max="12289" width="2.7109375" customWidth="1"/>
    <col min="12290" max="12290" width="10.7109375" customWidth="1"/>
    <col min="12291" max="12291" width="9.85546875" customWidth="1"/>
    <col min="12294" max="12294" width="9.7109375" customWidth="1"/>
    <col min="12297" max="12297" width="14.85546875" customWidth="1"/>
    <col min="12545" max="12545" width="2.7109375" customWidth="1"/>
    <col min="12546" max="12546" width="10.7109375" customWidth="1"/>
    <col min="12547" max="12547" width="9.85546875" customWidth="1"/>
    <col min="12550" max="12550" width="9.7109375" customWidth="1"/>
    <col min="12553" max="12553" width="14.85546875" customWidth="1"/>
    <col min="12801" max="12801" width="2.7109375" customWidth="1"/>
    <col min="12802" max="12802" width="10.7109375" customWidth="1"/>
    <col min="12803" max="12803" width="9.85546875" customWidth="1"/>
    <col min="12806" max="12806" width="9.7109375" customWidth="1"/>
    <col min="12809" max="12809" width="14.85546875" customWidth="1"/>
    <col min="13057" max="13057" width="2.7109375" customWidth="1"/>
    <col min="13058" max="13058" width="10.7109375" customWidth="1"/>
    <col min="13059" max="13059" width="9.85546875" customWidth="1"/>
    <col min="13062" max="13062" width="9.7109375" customWidth="1"/>
    <col min="13065" max="13065" width="14.85546875" customWidth="1"/>
    <col min="13313" max="13313" width="2.7109375" customWidth="1"/>
    <col min="13314" max="13314" width="10.7109375" customWidth="1"/>
    <col min="13315" max="13315" width="9.85546875" customWidth="1"/>
    <col min="13318" max="13318" width="9.7109375" customWidth="1"/>
    <col min="13321" max="13321" width="14.85546875" customWidth="1"/>
    <col min="13569" max="13569" width="2.7109375" customWidth="1"/>
    <col min="13570" max="13570" width="10.7109375" customWidth="1"/>
    <col min="13571" max="13571" width="9.85546875" customWidth="1"/>
    <col min="13574" max="13574" width="9.7109375" customWidth="1"/>
    <col min="13577" max="13577" width="14.85546875" customWidth="1"/>
    <col min="13825" max="13825" width="2.7109375" customWidth="1"/>
    <col min="13826" max="13826" width="10.7109375" customWidth="1"/>
    <col min="13827" max="13827" width="9.85546875" customWidth="1"/>
    <col min="13830" max="13830" width="9.7109375" customWidth="1"/>
    <col min="13833" max="13833" width="14.85546875" customWidth="1"/>
    <col min="14081" max="14081" width="2.7109375" customWidth="1"/>
    <col min="14082" max="14082" width="10.7109375" customWidth="1"/>
    <col min="14083" max="14083" width="9.85546875" customWidth="1"/>
    <col min="14086" max="14086" width="9.7109375" customWidth="1"/>
    <col min="14089" max="14089" width="14.85546875" customWidth="1"/>
    <col min="14337" max="14337" width="2.7109375" customWidth="1"/>
    <col min="14338" max="14338" width="10.7109375" customWidth="1"/>
    <col min="14339" max="14339" width="9.85546875" customWidth="1"/>
    <col min="14342" max="14342" width="9.7109375" customWidth="1"/>
    <col min="14345" max="14345" width="14.85546875" customWidth="1"/>
    <col min="14593" max="14593" width="2.7109375" customWidth="1"/>
    <col min="14594" max="14594" width="10.7109375" customWidth="1"/>
    <col min="14595" max="14595" width="9.85546875" customWidth="1"/>
    <col min="14598" max="14598" width="9.7109375" customWidth="1"/>
    <col min="14601" max="14601" width="14.85546875" customWidth="1"/>
    <col min="14849" max="14849" width="2.7109375" customWidth="1"/>
    <col min="14850" max="14850" width="10.7109375" customWidth="1"/>
    <col min="14851" max="14851" width="9.85546875" customWidth="1"/>
    <col min="14854" max="14854" width="9.7109375" customWidth="1"/>
    <col min="14857" max="14857" width="14.85546875" customWidth="1"/>
    <col min="15105" max="15105" width="2.7109375" customWidth="1"/>
    <col min="15106" max="15106" width="10.7109375" customWidth="1"/>
    <col min="15107" max="15107" width="9.85546875" customWidth="1"/>
    <col min="15110" max="15110" width="9.7109375" customWidth="1"/>
    <col min="15113" max="15113" width="14.85546875" customWidth="1"/>
    <col min="15361" max="15361" width="2.7109375" customWidth="1"/>
    <col min="15362" max="15362" width="10.7109375" customWidth="1"/>
    <col min="15363" max="15363" width="9.85546875" customWidth="1"/>
    <col min="15366" max="15366" width="9.7109375" customWidth="1"/>
    <col min="15369" max="15369" width="14.85546875" customWidth="1"/>
    <col min="15617" max="15617" width="2.7109375" customWidth="1"/>
    <col min="15618" max="15618" width="10.7109375" customWidth="1"/>
    <col min="15619" max="15619" width="9.85546875" customWidth="1"/>
    <col min="15622" max="15622" width="9.7109375" customWidth="1"/>
    <col min="15625" max="15625" width="14.85546875" customWidth="1"/>
    <col min="15873" max="15873" width="2.7109375" customWidth="1"/>
    <col min="15874" max="15874" width="10.7109375" customWidth="1"/>
    <col min="15875" max="15875" width="9.85546875" customWidth="1"/>
    <col min="15878" max="15878" width="9.7109375" customWidth="1"/>
    <col min="15881" max="15881" width="14.85546875" customWidth="1"/>
    <col min="16129" max="16129" width="2.7109375" customWidth="1"/>
    <col min="16130" max="16130" width="10.7109375" customWidth="1"/>
    <col min="16131" max="16131" width="9.85546875" customWidth="1"/>
    <col min="16134" max="16134" width="9.7109375" customWidth="1"/>
    <col min="16137" max="16137" width="14.85546875" customWidth="1"/>
  </cols>
  <sheetData>
    <row r="1" spans="1:10" ht="45" customHeight="1">
      <c r="A1" s="18"/>
      <c r="B1" s="18"/>
      <c r="C1" s="18"/>
      <c r="D1" s="18"/>
      <c r="E1" s="18"/>
      <c r="F1" s="18"/>
      <c r="G1" s="18"/>
      <c r="H1" s="18"/>
      <c r="I1" s="18"/>
      <c r="J1" s="19"/>
    </row>
    <row r="3" spans="1:10">
      <c r="C3" s="85" t="s">
        <v>341</v>
      </c>
      <c r="D3" s="85"/>
      <c r="E3" s="85"/>
      <c r="F3" s="85"/>
      <c r="G3" s="85"/>
    </row>
    <row r="5" spans="1:10">
      <c r="D5" s="86" t="s">
        <v>342</v>
      </c>
      <c r="E5" s="86"/>
      <c r="F5" s="86"/>
      <c r="G5" s="86"/>
    </row>
    <row r="6" spans="1:10">
      <c r="C6" s="98" t="s">
        <v>343</v>
      </c>
      <c r="D6" s="14">
        <v>1</v>
      </c>
      <c r="E6" s="14">
        <v>2</v>
      </c>
      <c r="F6" s="14">
        <v>3</v>
      </c>
      <c r="G6" s="14">
        <v>4</v>
      </c>
    </row>
    <row r="7" spans="1:10" ht="12" customHeight="1">
      <c r="C7" s="14">
        <v>1</v>
      </c>
      <c r="D7" s="79">
        <v>500</v>
      </c>
      <c r="E7" s="79">
        <v>300</v>
      </c>
      <c r="F7" s="79">
        <v>250</v>
      </c>
      <c r="G7" s="79">
        <v>200</v>
      </c>
    </row>
    <row r="8" spans="1:10">
      <c r="C8" s="14">
        <v>2</v>
      </c>
      <c r="D8" s="79">
        <v>600</v>
      </c>
      <c r="E8" s="79">
        <v>400</v>
      </c>
      <c r="F8" s="79">
        <v>300</v>
      </c>
      <c r="G8" s="79">
        <v>250</v>
      </c>
    </row>
    <row r="9" spans="1:10">
      <c r="C9" s="14">
        <v>3</v>
      </c>
      <c r="D9" s="79">
        <v>700</v>
      </c>
      <c r="E9" s="79">
        <v>500</v>
      </c>
      <c r="F9" s="79">
        <v>350</v>
      </c>
      <c r="G9" s="79">
        <v>300</v>
      </c>
    </row>
    <row r="11" spans="1:10">
      <c r="D11" s="34"/>
      <c r="E11" s="35"/>
      <c r="F11" s="36" t="s">
        <v>344</v>
      </c>
      <c r="G11" s="13">
        <v>2</v>
      </c>
    </row>
    <row r="12" spans="1:10">
      <c r="D12" s="34"/>
      <c r="E12" s="35"/>
      <c r="F12" s="36" t="s">
        <v>345</v>
      </c>
      <c r="G12" s="13">
        <v>4</v>
      </c>
    </row>
    <row r="14" spans="1:10">
      <c r="E14" s="34"/>
      <c r="F14" s="36" t="s">
        <v>346</v>
      </c>
      <c r="G14" s="20">
        <f>INDEX(D7:G9,G11,G12)</f>
        <v>250</v>
      </c>
      <c r="H14" s="108" t="s">
        <v>347</v>
      </c>
    </row>
    <row r="16" spans="1:10" ht="15.75" thickBot="1">
      <c r="B16" s="22" t="s">
        <v>128</v>
      </c>
      <c r="C16" s="22"/>
      <c r="D16" s="22"/>
      <c r="E16" s="22"/>
      <c r="F16" s="22"/>
      <c r="G16" s="22"/>
      <c r="H16" s="22"/>
      <c r="I16" s="22"/>
    </row>
    <row r="17" spans="2:9">
      <c r="B17" t="s">
        <v>348</v>
      </c>
    </row>
    <row r="18" spans="2:9">
      <c r="B18" t="s">
        <v>349</v>
      </c>
    </row>
    <row r="19" spans="2:9">
      <c r="B19" t="s">
        <v>350</v>
      </c>
    </row>
    <row r="21" spans="2:9" ht="15.75" thickBot="1">
      <c r="B21" s="22" t="s">
        <v>17</v>
      </c>
      <c r="C21" s="22"/>
      <c r="D21" s="22"/>
      <c r="E21" s="22"/>
      <c r="F21" s="22"/>
      <c r="G21" s="22"/>
      <c r="H21" s="22"/>
      <c r="I21" s="22"/>
    </row>
    <row r="22" spans="2:9">
      <c r="B22" t="s">
        <v>351</v>
      </c>
    </row>
    <row r="24" spans="2:9" ht="15.75" thickBot="1">
      <c r="B24" s="22" t="s">
        <v>352</v>
      </c>
      <c r="C24" s="22"/>
      <c r="D24" s="22"/>
      <c r="E24" s="22"/>
      <c r="F24" s="22"/>
      <c r="G24" s="22"/>
      <c r="H24" s="22"/>
      <c r="I24" s="22"/>
    </row>
    <row r="25" spans="2:9">
      <c r="B25" s="37" t="s">
        <v>353</v>
      </c>
    </row>
    <row r="26" spans="2:9">
      <c r="B26" t="s">
        <v>354</v>
      </c>
    </row>
    <row r="27" spans="2:9">
      <c r="B27" t="s">
        <v>355</v>
      </c>
    </row>
    <row r="28" spans="2:9">
      <c r="B28" t="s">
        <v>356</v>
      </c>
    </row>
    <row r="29" spans="2:9">
      <c r="B29" t="s">
        <v>357</v>
      </c>
    </row>
    <row r="31" spans="2:9">
      <c r="D31" s="14" t="s">
        <v>358</v>
      </c>
    </row>
    <row r="32" spans="2:9">
      <c r="D32" s="13" t="s">
        <v>359</v>
      </c>
    </row>
    <row r="33" spans="2:9">
      <c r="D33" s="13" t="s">
        <v>360</v>
      </c>
    </row>
    <row r="34" spans="2:9">
      <c r="D34" s="13" t="s">
        <v>361</v>
      </c>
      <c r="F34" s="14" t="s">
        <v>362</v>
      </c>
      <c r="G34" s="13" t="s">
        <v>363</v>
      </c>
      <c r="H34" s="13" t="s">
        <v>364</v>
      </c>
      <c r="I34" s="13" t="s">
        <v>365</v>
      </c>
    </row>
    <row r="36" spans="2:9">
      <c r="B36" s="34"/>
      <c r="C36" s="87" t="s">
        <v>366</v>
      </c>
      <c r="D36" s="13">
        <v>2</v>
      </c>
      <c r="F36" s="34"/>
      <c r="G36" s="87" t="s">
        <v>366</v>
      </c>
      <c r="H36" s="13">
        <v>2</v>
      </c>
    </row>
    <row r="37" spans="2:9">
      <c r="B37" s="34"/>
      <c r="C37" s="87" t="s">
        <v>367</v>
      </c>
      <c r="D37" s="20" t="str">
        <f>INDEX(D32:D34,D36)</f>
        <v>Green</v>
      </c>
      <c r="F37" s="34"/>
      <c r="G37" s="87" t="s">
        <v>368</v>
      </c>
      <c r="H37" s="20" t="str">
        <f>INDEX(G34:I34,H36)</f>
        <v>Medium</v>
      </c>
    </row>
    <row r="38" spans="2:9">
      <c r="D38" s="108" t="s">
        <v>369</v>
      </c>
      <c r="F38" s="108"/>
      <c r="G38" s="108"/>
      <c r="H38" s="108" t="s">
        <v>370</v>
      </c>
    </row>
    <row r="40" spans="2:9" ht="15.75" thickBot="1">
      <c r="B40" s="22" t="s">
        <v>371</v>
      </c>
      <c r="C40" s="22"/>
      <c r="D40" s="22"/>
      <c r="E40" s="22"/>
      <c r="F40" s="22"/>
      <c r="G40" s="22"/>
      <c r="H40" s="22"/>
      <c r="I40" s="22"/>
    </row>
    <row r="41" spans="2:9">
      <c r="B41" s="37" t="s">
        <v>455</v>
      </c>
    </row>
    <row r="42" spans="2:9">
      <c r="B42" t="s">
        <v>372</v>
      </c>
    </row>
    <row r="44" spans="2:9">
      <c r="C44" s="14" t="s">
        <v>373</v>
      </c>
      <c r="D44" s="14" t="s">
        <v>210</v>
      </c>
      <c r="E44" s="14" t="s">
        <v>374</v>
      </c>
      <c r="F44" s="14" t="s">
        <v>419</v>
      </c>
    </row>
    <row r="45" spans="2:9">
      <c r="C45" s="14" t="s">
        <v>375</v>
      </c>
      <c r="D45" s="13" t="s">
        <v>376</v>
      </c>
      <c r="E45" s="13" t="s">
        <v>377</v>
      </c>
      <c r="F45" s="13" t="s">
        <v>378</v>
      </c>
    </row>
    <row r="46" spans="2:9">
      <c r="C46" s="14" t="s">
        <v>379</v>
      </c>
      <c r="D46" s="13" t="s">
        <v>380</v>
      </c>
      <c r="E46" s="13" t="s">
        <v>381</v>
      </c>
      <c r="F46" s="13" t="s">
        <v>382</v>
      </c>
    </row>
    <row r="47" spans="2:9">
      <c r="C47" s="14" t="s">
        <v>383</v>
      </c>
      <c r="D47" s="13" t="s">
        <v>384</v>
      </c>
      <c r="E47" s="13" t="s">
        <v>385</v>
      </c>
      <c r="F47" s="13" t="s">
        <v>386</v>
      </c>
    </row>
    <row r="48" spans="2:9">
      <c r="C48" s="14" t="s">
        <v>387</v>
      </c>
      <c r="D48" s="13" t="s">
        <v>388</v>
      </c>
      <c r="E48" s="13" t="s">
        <v>389</v>
      </c>
      <c r="F48" s="13" t="s">
        <v>390</v>
      </c>
    </row>
    <row r="50" spans="2:9">
      <c r="C50" s="34"/>
      <c r="D50" s="35"/>
      <c r="E50" s="36" t="s">
        <v>452</v>
      </c>
      <c r="F50" s="13" t="s">
        <v>379</v>
      </c>
    </row>
    <row r="51" spans="2:9">
      <c r="C51" s="34"/>
      <c r="D51" s="35"/>
      <c r="E51" s="36" t="s">
        <v>453</v>
      </c>
      <c r="F51" s="13" t="s">
        <v>419</v>
      </c>
    </row>
    <row r="53" spans="2:9">
      <c r="C53" s="34"/>
      <c r="D53" s="35"/>
      <c r="E53" s="36" t="s">
        <v>126</v>
      </c>
      <c r="F53" s="20" t="str">
        <f>INDEX(D45:F48,MATCH(F50,C45:C48,0),MATCH(F51,D44:F44,0))</f>
        <v>Paris</v>
      </c>
      <c r="G53" s="109" t="s">
        <v>454</v>
      </c>
    </row>
    <row r="56" spans="2:9" ht="15.75" thickBot="1">
      <c r="B56" s="22" t="s">
        <v>391</v>
      </c>
      <c r="C56" s="22"/>
      <c r="D56" s="22"/>
      <c r="E56" s="22"/>
      <c r="F56" s="22"/>
      <c r="G56" s="22"/>
      <c r="H56" s="22"/>
      <c r="I56" s="22"/>
    </row>
    <row r="57" spans="2:9">
      <c r="B57" s="37" t="s">
        <v>392</v>
      </c>
    </row>
    <row r="58" spans="2:9">
      <c r="B58" t="s">
        <v>393</v>
      </c>
    </row>
    <row r="59" spans="2:9">
      <c r="B59" t="s">
        <v>394</v>
      </c>
    </row>
    <row r="60" spans="2:9">
      <c r="B60" s="37"/>
    </row>
    <row r="61" spans="2:9">
      <c r="B61" t="s">
        <v>395</v>
      </c>
    </row>
    <row r="62" spans="2:9">
      <c r="B62" s="37"/>
    </row>
    <row r="63" spans="2:9">
      <c r="B63" t="s">
        <v>396</v>
      </c>
    </row>
    <row r="64" spans="2:9">
      <c r="B64" t="s">
        <v>397</v>
      </c>
    </row>
    <row r="66" spans="3:7">
      <c r="C66" s="88" t="s">
        <v>398</v>
      </c>
      <c r="D66" s="14" t="s">
        <v>399</v>
      </c>
      <c r="E66" s="14" t="s">
        <v>400</v>
      </c>
      <c r="F66" s="14" t="s">
        <v>401</v>
      </c>
      <c r="G66" s="14" t="s">
        <v>402</v>
      </c>
    </row>
    <row r="67" spans="3:7">
      <c r="C67" s="14" t="s">
        <v>403</v>
      </c>
      <c r="D67" s="108">
        <v>1000</v>
      </c>
      <c r="E67" s="108">
        <v>2000</v>
      </c>
      <c r="F67" s="108">
        <v>3000</v>
      </c>
      <c r="G67" s="108">
        <v>4000</v>
      </c>
    </row>
    <row r="68" spans="3:7">
      <c r="C68" s="14" t="s">
        <v>84</v>
      </c>
      <c r="D68" s="108">
        <v>5000</v>
      </c>
      <c r="E68" s="108">
        <v>6000</v>
      </c>
      <c r="F68" s="108">
        <v>7000</v>
      </c>
      <c r="G68" s="108">
        <v>8000</v>
      </c>
    </row>
    <row r="69" spans="3:7">
      <c r="C69" s="14" t="s">
        <v>86</v>
      </c>
      <c r="D69" s="108">
        <v>9000</v>
      </c>
      <c r="E69" s="108">
        <v>10000</v>
      </c>
      <c r="F69" s="108">
        <v>11000</v>
      </c>
      <c r="G69" s="108">
        <v>12000</v>
      </c>
    </row>
    <row r="71" spans="3:7">
      <c r="C71" s="88" t="s">
        <v>404</v>
      </c>
      <c r="D71" s="14" t="s">
        <v>399</v>
      </c>
      <c r="E71" s="14" t="s">
        <v>400</v>
      </c>
      <c r="F71" s="14" t="s">
        <v>401</v>
      </c>
      <c r="G71" s="14" t="s">
        <v>402</v>
      </c>
    </row>
    <row r="72" spans="3:7">
      <c r="C72" s="14" t="s">
        <v>403</v>
      </c>
      <c r="D72" s="108">
        <v>1500</v>
      </c>
      <c r="E72" s="108">
        <v>2500</v>
      </c>
      <c r="F72" s="108">
        <v>3500</v>
      </c>
      <c r="G72" s="108">
        <v>4500</v>
      </c>
    </row>
    <row r="73" spans="3:7">
      <c r="C73" s="14" t="s">
        <v>84</v>
      </c>
      <c r="D73" s="108">
        <v>5500</v>
      </c>
      <c r="E73" s="108">
        <v>6500</v>
      </c>
      <c r="F73" s="108">
        <v>7500</v>
      </c>
      <c r="G73" s="108">
        <v>8500</v>
      </c>
    </row>
    <row r="74" spans="3:7">
      <c r="C74" s="14" t="s">
        <v>86</v>
      </c>
      <c r="D74" s="108">
        <v>9500</v>
      </c>
      <c r="E74" s="108">
        <v>10500</v>
      </c>
      <c r="F74" s="108">
        <v>11500</v>
      </c>
      <c r="G74" s="108">
        <v>12500</v>
      </c>
    </row>
    <row r="76" spans="3:7">
      <c r="C76" s="34"/>
      <c r="D76" s="35"/>
      <c r="E76" s="36" t="s">
        <v>405</v>
      </c>
      <c r="F76" s="13">
        <v>1</v>
      </c>
    </row>
    <row r="77" spans="3:7">
      <c r="C77" s="34"/>
      <c r="D77" s="35"/>
      <c r="E77" s="36" t="s">
        <v>406</v>
      </c>
      <c r="F77" s="13">
        <v>3</v>
      </c>
    </row>
    <row r="78" spans="3:7">
      <c r="C78" s="34"/>
      <c r="D78" s="35"/>
      <c r="E78" s="36" t="s">
        <v>407</v>
      </c>
      <c r="F78" s="13">
        <v>2</v>
      </c>
    </row>
    <row r="80" spans="3:7">
      <c r="D80" s="34"/>
      <c r="E80" s="36" t="s">
        <v>126</v>
      </c>
      <c r="F80" s="20">
        <f>INDEX(NorthAndSouth,F76,F77,F78)</f>
        <v>3500</v>
      </c>
      <c r="G80" s="108" t="s">
        <v>408</v>
      </c>
    </row>
    <row r="84" spans="2:9" ht="15.75" thickBot="1">
      <c r="B84" s="22" t="s">
        <v>258</v>
      </c>
      <c r="C84" s="22"/>
      <c r="D84" s="22"/>
      <c r="E84" s="22"/>
      <c r="F84" s="22"/>
      <c r="G84" s="22"/>
      <c r="H84" s="22"/>
      <c r="I84" s="22"/>
    </row>
    <row r="85" spans="2:9">
      <c r="B85" t="s">
        <v>409</v>
      </c>
    </row>
    <row r="86" spans="2:9">
      <c r="B86" t="s">
        <v>410</v>
      </c>
    </row>
    <row r="87" spans="2:9">
      <c r="B87" t="s">
        <v>411</v>
      </c>
    </row>
    <row r="88" spans="2:9">
      <c r="B88" t="s">
        <v>412</v>
      </c>
    </row>
    <row r="90" spans="2:9" ht="15.75" thickBot="1">
      <c r="C90" s="89" t="s">
        <v>413</v>
      </c>
      <c r="D90" s="90" t="s">
        <v>399</v>
      </c>
      <c r="E90" s="90" t="s">
        <v>400</v>
      </c>
      <c r="F90" s="90" t="s">
        <v>401</v>
      </c>
      <c r="G90" s="90" t="s">
        <v>402</v>
      </c>
    </row>
    <row r="91" spans="2:9">
      <c r="C91" s="91" t="s">
        <v>403</v>
      </c>
      <c r="D91" s="100">
        <v>1000</v>
      </c>
      <c r="E91" s="101">
        <v>2000</v>
      </c>
      <c r="F91" s="101">
        <v>3000</v>
      </c>
      <c r="G91" s="102">
        <v>4000</v>
      </c>
    </row>
    <row r="92" spans="2:9">
      <c r="C92" s="91" t="s">
        <v>84</v>
      </c>
      <c r="D92" s="103">
        <v>5000</v>
      </c>
      <c r="E92" s="99">
        <v>6000</v>
      </c>
      <c r="F92" s="99">
        <v>7000</v>
      </c>
      <c r="G92" s="104">
        <v>8000</v>
      </c>
    </row>
    <row r="93" spans="2:9" ht="15.75" thickBot="1">
      <c r="C93" s="91" t="s">
        <v>86</v>
      </c>
      <c r="D93" s="105">
        <v>9000</v>
      </c>
      <c r="E93" s="106">
        <v>10000</v>
      </c>
      <c r="F93" s="106">
        <v>11000</v>
      </c>
      <c r="G93" s="107">
        <v>12000</v>
      </c>
    </row>
    <row r="95" spans="2:9" ht="15.75" thickBot="1">
      <c r="C95" s="89" t="s">
        <v>414</v>
      </c>
      <c r="D95" s="14" t="s">
        <v>399</v>
      </c>
      <c r="E95" s="14" t="s">
        <v>400</v>
      </c>
      <c r="F95" s="14" t="s">
        <v>401</v>
      </c>
      <c r="G95" s="14" t="s">
        <v>402</v>
      </c>
    </row>
    <row r="96" spans="2:9">
      <c r="C96" s="14" t="s">
        <v>403</v>
      </c>
      <c r="D96" s="100">
        <v>1500</v>
      </c>
      <c r="E96" s="101">
        <v>2500</v>
      </c>
      <c r="F96" s="101">
        <v>3500</v>
      </c>
      <c r="G96" s="102">
        <v>4500</v>
      </c>
    </row>
    <row r="97" spans="2:7">
      <c r="C97" s="14" t="s">
        <v>84</v>
      </c>
      <c r="D97" s="103">
        <v>5500</v>
      </c>
      <c r="E97" s="99">
        <v>6500</v>
      </c>
      <c r="F97" s="99">
        <v>7500</v>
      </c>
      <c r="G97" s="104">
        <v>8500</v>
      </c>
    </row>
    <row r="98" spans="2:7" ht="15.75" thickBot="1">
      <c r="C98" s="14" t="s">
        <v>86</v>
      </c>
      <c r="D98" s="105">
        <v>9500</v>
      </c>
      <c r="E98" s="106">
        <v>10500</v>
      </c>
      <c r="F98" s="106">
        <v>11500</v>
      </c>
      <c r="G98" s="107">
        <v>12500</v>
      </c>
    </row>
    <row r="100" spans="2:7">
      <c r="C100" s="34"/>
      <c r="D100" s="35"/>
      <c r="E100" s="36" t="s">
        <v>405</v>
      </c>
      <c r="F100" s="92" t="s">
        <v>415</v>
      </c>
    </row>
    <row r="101" spans="2:7">
      <c r="C101" s="34"/>
      <c r="D101" s="35"/>
      <c r="E101" s="36" t="s">
        <v>406</v>
      </c>
      <c r="F101" s="93" t="s">
        <v>416</v>
      </c>
    </row>
    <row r="102" spans="2:7">
      <c r="C102" s="34"/>
      <c r="D102" s="35"/>
      <c r="E102" s="36" t="s">
        <v>407</v>
      </c>
      <c r="F102" s="94" t="s">
        <v>417</v>
      </c>
    </row>
    <row r="104" spans="2:7">
      <c r="D104" s="34"/>
      <c r="E104" s="36" t="s">
        <v>126</v>
      </c>
      <c r="F104" s="20">
        <f>INDEX(EastAndWest,MATCH(F100,C91:C93,0),MATCH(F101,D90:G90,0),IF(F102=C90,1,IF(F102=C95,2)))</f>
        <v>6500</v>
      </c>
    </row>
    <row r="106" spans="2:7">
      <c r="B106" s="95" t="s">
        <v>418</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Sheet15"/>
  <dimension ref="A1:K70"/>
  <sheetViews>
    <sheetView showGridLines="0" workbookViewId="0"/>
  </sheetViews>
  <sheetFormatPr defaultRowHeight="15"/>
  <cols>
    <col min="2" max="2" width="12.5703125" bestFit="1" customWidth="1"/>
    <col min="3" max="3" width="17" bestFit="1" customWidth="1"/>
    <col min="4" max="5" width="9.5703125" bestFit="1" customWidth="1"/>
    <col min="6" max="6" width="11.140625" bestFit="1" customWidth="1"/>
    <col min="7" max="7" width="10.5703125" bestFit="1" customWidth="1"/>
    <col min="9" max="9" width="26.5703125" bestFit="1" customWidth="1"/>
  </cols>
  <sheetData>
    <row r="1" spans="1:11" ht="45" customHeight="1">
      <c r="A1" s="18"/>
      <c r="B1" s="18"/>
      <c r="C1" s="18"/>
      <c r="D1" s="18"/>
      <c r="E1" s="18"/>
      <c r="F1" s="18"/>
      <c r="G1" s="18"/>
      <c r="H1" s="18"/>
      <c r="I1" s="18"/>
      <c r="J1" s="18"/>
      <c r="K1" s="19"/>
    </row>
    <row r="3" spans="1:11">
      <c r="A3" s="149" t="s">
        <v>456</v>
      </c>
      <c r="B3" s="149"/>
      <c r="C3" s="17">
        <v>100000</v>
      </c>
      <c r="D3" s="110" t="s">
        <v>457</v>
      </c>
    </row>
    <row r="4" spans="1:11">
      <c r="A4" s="149" t="s">
        <v>458</v>
      </c>
      <c r="B4" s="149"/>
      <c r="C4" s="111">
        <v>0.2</v>
      </c>
      <c r="D4" s="110" t="s">
        <v>459</v>
      </c>
    </row>
    <row r="5" spans="1:11">
      <c r="A5" s="149" t="s">
        <v>460</v>
      </c>
      <c r="B5" s="149"/>
      <c r="C5" s="17">
        <v>12</v>
      </c>
      <c r="D5" s="110" t="s">
        <v>461</v>
      </c>
    </row>
    <row r="7" spans="1:11">
      <c r="D7" s="112"/>
    </row>
    <row r="8" spans="1:11">
      <c r="D8" s="117" t="s">
        <v>478</v>
      </c>
    </row>
    <row r="10" spans="1:11">
      <c r="B10" s="17" t="s">
        <v>462</v>
      </c>
      <c r="C10" s="17" t="s">
        <v>463</v>
      </c>
      <c r="D10" s="17" t="s">
        <v>464</v>
      </c>
      <c r="E10" s="17" t="s">
        <v>465</v>
      </c>
      <c r="F10" s="17" t="s">
        <v>466</v>
      </c>
      <c r="G10" s="17" t="s">
        <v>467</v>
      </c>
    </row>
    <row r="11" spans="1:11">
      <c r="B11" s="17">
        <v>1</v>
      </c>
      <c r="C11" s="17">
        <f>+C3</f>
        <v>100000</v>
      </c>
      <c r="D11" s="110">
        <f>-IPMT($C$4/12,B11,$C$5,$C$3)</f>
        <v>1666.6666666666667</v>
      </c>
      <c r="E11" s="113">
        <f>+F11-D11</f>
        <v>7596.7839230413347</v>
      </c>
      <c r="F11" s="110">
        <f>-PMT($C$4/12,$C$5,$C$3)</f>
        <v>9263.4505897080016</v>
      </c>
      <c r="G11" s="113">
        <f>+C11-E11</f>
        <v>92403.216076958663</v>
      </c>
    </row>
    <row r="12" spans="1:11">
      <c r="B12" s="17">
        <v>2</v>
      </c>
      <c r="C12" s="114">
        <f>+G11</f>
        <v>92403.216076958663</v>
      </c>
      <c r="D12" s="110">
        <f t="shared" ref="D12:D22" si="0">-IPMT($C$4/12,B12,$C$5,$C$3)</f>
        <v>1540.0536012826444</v>
      </c>
      <c r="E12" s="113">
        <f t="shared" ref="E12:E22" si="1">+F12-D12</f>
        <v>7723.3969884253574</v>
      </c>
      <c r="F12" s="110">
        <f t="shared" ref="F12:F22" si="2">-PMT($C$4/12,$C$5,$C$3)</f>
        <v>9263.4505897080016</v>
      </c>
      <c r="G12" s="113">
        <f t="shared" ref="G12:G22" si="3">+C12-E12</f>
        <v>84679.819088533302</v>
      </c>
    </row>
    <row r="13" spans="1:11">
      <c r="B13" s="17">
        <v>3</v>
      </c>
      <c r="C13" s="114">
        <f t="shared" ref="C13:C22" si="4">+G12</f>
        <v>84679.819088533302</v>
      </c>
      <c r="D13" s="110">
        <f t="shared" si="0"/>
        <v>1411.3303181422214</v>
      </c>
      <c r="E13" s="113">
        <f t="shared" si="1"/>
        <v>7852.1202715657801</v>
      </c>
      <c r="F13" s="110">
        <f t="shared" si="2"/>
        <v>9263.4505897080016</v>
      </c>
      <c r="G13" s="113">
        <f t="shared" si="3"/>
        <v>76827.698816967517</v>
      </c>
    </row>
    <row r="14" spans="1:11">
      <c r="B14" s="17">
        <v>4</v>
      </c>
      <c r="C14" s="114">
        <f t="shared" si="4"/>
        <v>76827.698816967517</v>
      </c>
      <c r="D14" s="110">
        <f t="shared" si="0"/>
        <v>1280.4616469494583</v>
      </c>
      <c r="E14" s="113">
        <f t="shared" si="1"/>
        <v>7982.9889427585431</v>
      </c>
      <c r="F14" s="110">
        <f t="shared" si="2"/>
        <v>9263.4505897080016</v>
      </c>
      <c r="G14" s="113">
        <f t="shared" si="3"/>
        <v>68844.709874208973</v>
      </c>
    </row>
    <row r="15" spans="1:11">
      <c r="B15" s="17">
        <v>5</v>
      </c>
      <c r="C15" s="114">
        <f t="shared" si="4"/>
        <v>68844.709874208973</v>
      </c>
      <c r="D15" s="110">
        <f t="shared" si="0"/>
        <v>1147.4118312368162</v>
      </c>
      <c r="E15" s="113">
        <f t="shared" si="1"/>
        <v>8116.0387584711852</v>
      </c>
      <c r="F15" s="110">
        <f t="shared" si="2"/>
        <v>9263.4505897080016</v>
      </c>
      <c r="G15" s="113">
        <f t="shared" si="3"/>
        <v>60728.671115737787</v>
      </c>
    </row>
    <row r="16" spans="1:11">
      <c r="B16" s="17">
        <v>6</v>
      </c>
      <c r="C16" s="114">
        <f t="shared" si="4"/>
        <v>60728.671115737787</v>
      </c>
      <c r="D16" s="110">
        <f t="shared" si="0"/>
        <v>1012.1445185956296</v>
      </c>
      <c r="E16" s="113">
        <f t="shared" si="1"/>
        <v>8251.3060711123726</v>
      </c>
      <c r="F16" s="110">
        <f t="shared" si="2"/>
        <v>9263.4505897080016</v>
      </c>
      <c r="G16" s="113">
        <f t="shared" si="3"/>
        <v>52477.365044625418</v>
      </c>
    </row>
    <row r="17" spans="2:8">
      <c r="B17" s="17">
        <v>7</v>
      </c>
      <c r="C17" s="114">
        <f t="shared" si="4"/>
        <v>52477.365044625418</v>
      </c>
      <c r="D17" s="110">
        <f t="shared" si="0"/>
        <v>874.62275074375668</v>
      </c>
      <c r="E17" s="113">
        <f t="shared" si="1"/>
        <v>8388.8278389642455</v>
      </c>
      <c r="F17" s="110">
        <f t="shared" si="2"/>
        <v>9263.4505897080016</v>
      </c>
      <c r="G17" s="113">
        <f t="shared" si="3"/>
        <v>44088.537205661174</v>
      </c>
    </row>
    <row r="18" spans="2:8">
      <c r="B18" s="17">
        <v>8</v>
      </c>
      <c r="C18" s="114">
        <f t="shared" si="4"/>
        <v>44088.537205661174</v>
      </c>
      <c r="D18" s="110">
        <f t="shared" si="0"/>
        <v>734.80895342768599</v>
      </c>
      <c r="E18" s="113">
        <f t="shared" si="1"/>
        <v>8528.6416362803157</v>
      </c>
      <c r="F18" s="110">
        <f t="shared" si="2"/>
        <v>9263.4505897080016</v>
      </c>
      <c r="G18" s="113">
        <f t="shared" si="3"/>
        <v>35559.89556938086</v>
      </c>
    </row>
    <row r="19" spans="2:8">
      <c r="B19" s="17">
        <v>9</v>
      </c>
      <c r="C19" s="114">
        <f t="shared" si="4"/>
        <v>35559.89556938086</v>
      </c>
      <c r="D19" s="110">
        <f t="shared" si="0"/>
        <v>592.66492615634741</v>
      </c>
      <c r="E19" s="113">
        <f t="shared" si="1"/>
        <v>8670.7856635516546</v>
      </c>
      <c r="F19" s="110">
        <f t="shared" si="2"/>
        <v>9263.4505897080016</v>
      </c>
      <c r="G19" s="113">
        <f t="shared" si="3"/>
        <v>26889.109905829206</v>
      </c>
    </row>
    <row r="20" spans="2:8">
      <c r="B20" s="17">
        <v>10</v>
      </c>
      <c r="C20" s="114">
        <f t="shared" si="4"/>
        <v>26889.109905829206</v>
      </c>
      <c r="D20" s="110">
        <f t="shared" si="0"/>
        <v>448.1518317638197</v>
      </c>
      <c r="E20" s="113">
        <f t="shared" si="1"/>
        <v>8815.2987579441815</v>
      </c>
      <c r="F20" s="110">
        <f t="shared" si="2"/>
        <v>9263.4505897080016</v>
      </c>
      <c r="G20" s="113">
        <f t="shared" si="3"/>
        <v>18073.811147885026</v>
      </c>
    </row>
    <row r="21" spans="2:8">
      <c r="B21" s="17">
        <v>11</v>
      </c>
      <c r="C21" s="114">
        <f t="shared" si="4"/>
        <v>18073.811147885026</v>
      </c>
      <c r="D21" s="110">
        <f t="shared" si="0"/>
        <v>301.23018579808343</v>
      </c>
      <c r="E21" s="113">
        <f t="shared" si="1"/>
        <v>8962.2204039099179</v>
      </c>
      <c r="F21" s="110">
        <f t="shared" si="2"/>
        <v>9263.4505897080016</v>
      </c>
      <c r="G21" s="113">
        <f t="shared" si="3"/>
        <v>9111.5907439751081</v>
      </c>
    </row>
    <row r="22" spans="2:8">
      <c r="B22" s="17">
        <v>12</v>
      </c>
      <c r="C22" s="114">
        <f t="shared" si="4"/>
        <v>9111.5907439751081</v>
      </c>
      <c r="D22" s="110">
        <f t="shared" si="0"/>
        <v>151.85984573291807</v>
      </c>
      <c r="E22" s="113">
        <f t="shared" si="1"/>
        <v>9111.5907439750845</v>
      </c>
      <c r="F22" s="110">
        <f t="shared" si="2"/>
        <v>9263.4505897080016</v>
      </c>
      <c r="G22" s="113">
        <f t="shared" si="3"/>
        <v>2.3646862246096134E-11</v>
      </c>
    </row>
    <row r="23" spans="2:8">
      <c r="D23" s="112"/>
      <c r="E23" s="115"/>
      <c r="F23" s="112"/>
      <c r="G23" s="115"/>
    </row>
    <row r="24" spans="2:8" ht="15.75" thickBot="1">
      <c r="B24" s="7" t="s">
        <v>15</v>
      </c>
      <c r="C24" s="7"/>
      <c r="D24" s="7"/>
      <c r="E24" s="7"/>
      <c r="F24" s="7"/>
      <c r="G24" s="118" t="s">
        <v>479</v>
      </c>
      <c r="H24" s="7"/>
    </row>
    <row r="25" spans="2:8">
      <c r="B25" s="6" t="s">
        <v>468</v>
      </c>
      <c r="C25" s="6"/>
      <c r="D25" s="6"/>
      <c r="E25" s="6"/>
      <c r="F25" s="6"/>
      <c r="G25" s="6"/>
      <c r="H25" s="6"/>
    </row>
    <row r="26" spans="2:8">
      <c r="D26" s="112"/>
      <c r="E26" s="115"/>
      <c r="F26" s="112"/>
      <c r="G26" s="115"/>
    </row>
    <row r="27" spans="2:8" ht="15.75" thickBot="1">
      <c r="B27" s="7" t="s">
        <v>17</v>
      </c>
      <c r="C27" s="7"/>
      <c r="D27" s="12"/>
      <c r="E27" s="7"/>
      <c r="F27" s="7"/>
      <c r="G27" s="7"/>
      <c r="H27" s="7"/>
    </row>
    <row r="28" spans="2:8" ht="30">
      <c r="C28" s="116" t="s">
        <v>469</v>
      </c>
      <c r="D28" s="117" t="s">
        <v>470</v>
      </c>
      <c r="E28" s="6"/>
      <c r="F28" s="6"/>
      <c r="G28" s="6"/>
      <c r="H28" s="6"/>
    </row>
    <row r="29" spans="2:8" ht="30">
      <c r="C29" s="116" t="s">
        <v>471</v>
      </c>
      <c r="D29" s="117" t="s">
        <v>472</v>
      </c>
      <c r="E29" s="115"/>
      <c r="F29" s="112"/>
      <c r="G29" s="115"/>
    </row>
    <row r="30" spans="2:8" ht="30">
      <c r="C30" s="116" t="s">
        <v>473</v>
      </c>
      <c r="D30" s="117" t="s">
        <v>474</v>
      </c>
      <c r="E30" s="115"/>
      <c r="F30" s="112"/>
      <c r="G30" s="115"/>
    </row>
    <row r="31" spans="2:8" ht="30">
      <c r="C31" s="116" t="s">
        <v>475</v>
      </c>
      <c r="D31" s="117" t="s">
        <v>476</v>
      </c>
      <c r="E31" s="115"/>
      <c r="F31" s="112"/>
      <c r="G31" s="115"/>
    </row>
    <row r="32" spans="2:8" ht="30">
      <c r="C32" s="116" t="s">
        <v>480</v>
      </c>
      <c r="D32" s="117" t="s">
        <v>481</v>
      </c>
      <c r="E32" s="115"/>
      <c r="F32" s="112"/>
      <c r="G32" s="115"/>
    </row>
    <row r="33" spans="2:8" ht="15.75" thickBot="1">
      <c r="B33" s="7" t="s">
        <v>22</v>
      </c>
      <c r="C33" s="7"/>
      <c r="D33" s="7"/>
      <c r="E33" s="7"/>
      <c r="F33" s="7"/>
      <c r="G33" s="7"/>
      <c r="H33" s="7"/>
    </row>
    <row r="34" spans="2:8">
      <c r="B34" s="6" t="s">
        <v>477</v>
      </c>
      <c r="C34" s="6"/>
      <c r="D34" s="6"/>
      <c r="E34" s="6"/>
      <c r="F34" s="6"/>
      <c r="G34" s="6"/>
      <c r="H34" s="6"/>
    </row>
    <row r="35" spans="2:8">
      <c r="D35" s="112"/>
      <c r="E35" s="115"/>
      <c r="F35" s="112"/>
      <c r="G35" s="115"/>
    </row>
    <row r="36" spans="2:8">
      <c r="D36" s="112"/>
      <c r="E36" s="115"/>
      <c r="F36" s="112"/>
      <c r="G36" s="115"/>
    </row>
    <row r="37" spans="2:8">
      <c r="D37" s="112"/>
      <c r="E37" s="115"/>
      <c r="F37" s="112"/>
      <c r="G37" s="115"/>
    </row>
    <row r="38" spans="2:8">
      <c r="D38" s="112"/>
      <c r="E38" s="115"/>
      <c r="F38" s="112"/>
      <c r="G38" s="115"/>
    </row>
    <row r="39" spans="2:8">
      <c r="D39" s="112"/>
      <c r="E39" s="115"/>
      <c r="F39" s="112"/>
      <c r="G39" s="115"/>
    </row>
    <row r="40" spans="2:8">
      <c r="D40" s="112"/>
      <c r="E40" s="115"/>
      <c r="F40" s="112"/>
      <c r="G40" s="115"/>
    </row>
    <row r="41" spans="2:8">
      <c r="D41" s="112"/>
      <c r="E41" s="115"/>
      <c r="F41" s="112"/>
      <c r="G41" s="115"/>
    </row>
    <row r="42" spans="2:8">
      <c r="D42" s="112"/>
      <c r="E42" s="115"/>
      <c r="F42" s="112"/>
      <c r="G42" s="115"/>
    </row>
    <row r="43" spans="2:8">
      <c r="D43" s="112"/>
      <c r="E43" s="115"/>
      <c r="F43" s="112"/>
      <c r="G43" s="115"/>
    </row>
    <row r="44" spans="2:8">
      <c r="D44" s="112"/>
      <c r="E44" s="115"/>
      <c r="F44" s="112"/>
      <c r="G44" s="115"/>
    </row>
    <row r="45" spans="2:8">
      <c r="D45" s="112"/>
      <c r="E45" s="115"/>
      <c r="F45" s="112"/>
      <c r="G45" s="115"/>
    </row>
    <row r="46" spans="2:8">
      <c r="D46" s="112"/>
      <c r="E46" s="115"/>
      <c r="F46" s="112"/>
      <c r="G46" s="115"/>
    </row>
    <row r="47" spans="2:8">
      <c r="E47" s="115"/>
    </row>
    <row r="48" spans="2:8">
      <c r="E48" s="115"/>
    </row>
    <row r="49" spans="5:5">
      <c r="E49" s="115"/>
    </row>
    <row r="50" spans="5:5">
      <c r="E50" s="115"/>
    </row>
    <row r="51" spans="5:5">
      <c r="E51" s="115"/>
    </row>
    <row r="52" spans="5:5">
      <c r="E52" s="115"/>
    </row>
    <row r="53" spans="5:5">
      <c r="E53" s="115"/>
    </row>
    <row r="54" spans="5:5">
      <c r="E54" s="115"/>
    </row>
    <row r="55" spans="5:5">
      <c r="E55" s="115"/>
    </row>
    <row r="56" spans="5:5">
      <c r="E56" s="115"/>
    </row>
    <row r="57" spans="5:5">
      <c r="E57" s="115"/>
    </row>
    <row r="58" spans="5:5">
      <c r="E58" s="115"/>
    </row>
    <row r="59" spans="5:5">
      <c r="E59" s="115"/>
    </row>
    <row r="60" spans="5:5">
      <c r="E60" s="115"/>
    </row>
    <row r="61" spans="5:5">
      <c r="E61" s="115"/>
    </row>
    <row r="62" spans="5:5">
      <c r="E62" s="115"/>
    </row>
    <row r="63" spans="5:5">
      <c r="E63" s="115"/>
    </row>
    <row r="64" spans="5:5">
      <c r="E64" s="115"/>
    </row>
    <row r="65" spans="5:5">
      <c r="E65" s="115"/>
    </row>
    <row r="66" spans="5:5">
      <c r="E66" s="115"/>
    </row>
    <row r="67" spans="5:5">
      <c r="E67" s="115"/>
    </row>
    <row r="68" spans="5:5">
      <c r="E68" s="115"/>
    </row>
    <row r="69" spans="5:5">
      <c r="E69" s="115"/>
    </row>
    <row r="70" spans="5:5">
      <c r="E70" s="115"/>
    </row>
  </sheetData>
  <mergeCells count="3">
    <mergeCell ref="A3:B3"/>
    <mergeCell ref="A4:B4"/>
    <mergeCell ref="A5:B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sheetPr codeName="Sheet16"/>
  <dimension ref="A1:K87"/>
  <sheetViews>
    <sheetView showGridLines="0" workbookViewId="0"/>
  </sheetViews>
  <sheetFormatPr defaultRowHeight="15"/>
  <cols>
    <col min="1" max="1" width="9.28515625" customWidth="1"/>
    <col min="3" max="3" width="15.42578125" customWidth="1"/>
    <col min="4" max="4" width="13" customWidth="1"/>
    <col min="5" max="5" width="12.7109375" customWidth="1"/>
    <col min="6" max="6" width="14.28515625" bestFit="1" customWidth="1"/>
  </cols>
  <sheetData>
    <row r="1" spans="1:11" ht="45" customHeight="1">
      <c r="A1" s="18"/>
      <c r="B1" s="18"/>
      <c r="C1" s="18"/>
      <c r="D1" s="18"/>
      <c r="E1" s="18"/>
      <c r="F1" s="18"/>
      <c r="G1" s="18"/>
      <c r="H1" s="18"/>
      <c r="I1" s="18"/>
      <c r="J1" s="18"/>
      <c r="K1" s="19"/>
    </row>
    <row r="2" spans="1:11">
      <c r="A2" s="6"/>
      <c r="B2" s="6"/>
      <c r="C2" s="6"/>
      <c r="D2" s="6"/>
      <c r="E2" s="6"/>
      <c r="F2" s="6"/>
      <c r="G2" s="6"/>
      <c r="H2" s="6"/>
      <c r="I2" s="6"/>
      <c r="J2" s="6"/>
      <c r="K2" s="6"/>
    </row>
    <row r="3" spans="1:11">
      <c r="A3" s="6"/>
      <c r="B3" s="6"/>
      <c r="C3" s="119" t="s">
        <v>482</v>
      </c>
      <c r="D3" s="119" t="s">
        <v>33</v>
      </c>
      <c r="E3" s="119" t="s">
        <v>483</v>
      </c>
      <c r="F3" s="14" t="s">
        <v>34</v>
      </c>
      <c r="G3" s="6"/>
      <c r="H3" s="6"/>
      <c r="I3" s="6"/>
      <c r="J3" s="6"/>
      <c r="K3" s="6"/>
    </row>
    <row r="4" spans="1:11">
      <c r="A4" s="6"/>
      <c r="B4" s="120"/>
      <c r="C4" s="13">
        <v>25</v>
      </c>
      <c r="D4" s="13">
        <v>12</v>
      </c>
      <c r="E4" s="13">
        <v>2011</v>
      </c>
      <c r="F4" s="121">
        <f>DATE(E4,D4,C4)</f>
        <v>40902</v>
      </c>
      <c r="G4" s="10" t="s">
        <v>484</v>
      </c>
      <c r="H4" s="6"/>
      <c r="I4" s="6"/>
      <c r="J4" s="6"/>
      <c r="K4" s="6"/>
    </row>
    <row r="5" spans="1:11">
      <c r="A5" s="6"/>
      <c r="B5" s="120"/>
      <c r="C5" s="13">
        <v>25</v>
      </c>
      <c r="D5" s="13">
        <v>12</v>
      </c>
      <c r="E5" s="13">
        <v>2011</v>
      </c>
      <c r="F5" s="122">
        <f t="shared" ref="F5:F6" si="0">DATE(E5,D5,C5)</f>
        <v>40902</v>
      </c>
      <c r="G5" s="10" t="s">
        <v>485</v>
      </c>
      <c r="H5" s="6"/>
      <c r="I5" s="6"/>
      <c r="J5" s="6"/>
      <c r="K5" s="6"/>
    </row>
    <row r="6" spans="1:11">
      <c r="A6" s="6"/>
      <c r="B6" s="120"/>
      <c r="C6" s="13">
        <v>33</v>
      </c>
      <c r="D6" s="13">
        <v>12</v>
      </c>
      <c r="E6" s="13">
        <v>2011</v>
      </c>
      <c r="F6" s="123">
        <f t="shared" si="0"/>
        <v>40910</v>
      </c>
      <c r="G6" s="10" t="s">
        <v>486</v>
      </c>
      <c r="H6" s="6"/>
      <c r="I6" s="6"/>
      <c r="J6" s="6"/>
      <c r="K6" s="6"/>
    </row>
    <row r="7" spans="1:11">
      <c r="A7" s="6"/>
      <c r="B7" s="6"/>
      <c r="C7" s="6"/>
      <c r="D7" s="6"/>
      <c r="E7" s="6"/>
      <c r="F7" s="6"/>
      <c r="G7" s="6"/>
      <c r="H7" s="6"/>
      <c r="I7" s="6"/>
      <c r="J7" s="6"/>
      <c r="K7" s="6"/>
    </row>
    <row r="8" spans="1:11" ht="15.75" thickBot="1">
      <c r="A8" s="6"/>
      <c r="B8" s="7" t="s">
        <v>15</v>
      </c>
      <c r="C8" s="124"/>
      <c r="D8" s="124"/>
      <c r="E8" s="124"/>
      <c r="F8" s="7"/>
      <c r="G8" s="7"/>
      <c r="H8" s="7"/>
      <c r="I8" s="7"/>
      <c r="J8" s="7"/>
      <c r="K8" s="6"/>
    </row>
    <row r="9" spans="1:11">
      <c r="A9" s="125"/>
      <c r="B9" s="125" t="s">
        <v>487</v>
      </c>
      <c r="C9" s="126"/>
      <c r="D9" s="126"/>
      <c r="E9" s="126"/>
      <c r="F9" s="125"/>
      <c r="G9" s="125"/>
      <c r="H9" s="125"/>
      <c r="I9" s="125"/>
      <c r="J9" s="125"/>
      <c r="K9" s="125"/>
    </row>
    <row r="10" spans="1:11">
      <c r="A10" s="125"/>
      <c r="B10" s="125"/>
      <c r="C10" s="126"/>
      <c r="D10" s="126"/>
      <c r="E10" s="126"/>
      <c r="F10" s="125"/>
      <c r="G10" s="125"/>
      <c r="H10" s="125"/>
      <c r="I10" s="125"/>
      <c r="J10" s="125"/>
      <c r="K10" s="125"/>
    </row>
    <row r="11" spans="1:11" ht="15.75" thickBot="1">
      <c r="A11" s="125"/>
      <c r="B11" s="7" t="s">
        <v>17</v>
      </c>
      <c r="C11" s="124"/>
      <c r="D11" s="124"/>
      <c r="E11" s="124"/>
      <c r="F11" s="7"/>
      <c r="G11" s="7"/>
      <c r="H11" s="7"/>
      <c r="I11" s="127"/>
      <c r="J11" s="127"/>
      <c r="K11" s="125"/>
    </row>
    <row r="12" spans="1:11">
      <c r="A12" s="125"/>
      <c r="B12" s="6" t="s">
        <v>488</v>
      </c>
      <c r="C12" s="126"/>
      <c r="D12" s="126"/>
      <c r="E12" s="126"/>
      <c r="F12" s="6"/>
      <c r="G12" s="6"/>
      <c r="H12" s="6"/>
      <c r="I12" s="125"/>
      <c r="J12" s="125"/>
      <c r="K12" s="125"/>
    </row>
    <row r="13" spans="1:11">
      <c r="A13" s="125"/>
      <c r="B13" s="125"/>
      <c r="C13" s="126"/>
      <c r="D13" s="126"/>
      <c r="E13" s="126"/>
      <c r="F13" s="125"/>
      <c r="G13" s="125"/>
      <c r="H13" s="125"/>
      <c r="I13" s="125"/>
      <c r="J13" s="125"/>
      <c r="K13" s="125"/>
    </row>
    <row r="14" spans="1:11" ht="15.75" thickBot="1">
      <c r="A14" s="125"/>
      <c r="B14" s="7" t="s">
        <v>20</v>
      </c>
      <c r="C14" s="124"/>
      <c r="D14" s="124"/>
      <c r="E14" s="124"/>
      <c r="F14" s="7"/>
      <c r="G14" s="7"/>
      <c r="H14" s="7"/>
      <c r="I14" s="127"/>
      <c r="J14" s="127"/>
      <c r="K14" s="125"/>
    </row>
    <row r="15" spans="1:11">
      <c r="A15" s="6"/>
      <c r="B15" s="6" t="s">
        <v>489</v>
      </c>
      <c r="C15" s="6"/>
      <c r="D15" s="6"/>
      <c r="E15" s="6"/>
      <c r="F15" s="6"/>
      <c r="G15" s="6"/>
      <c r="H15" s="6"/>
      <c r="I15" s="6"/>
      <c r="J15" s="6"/>
      <c r="K15" s="6"/>
    </row>
    <row r="16" spans="1:11">
      <c r="A16" s="6"/>
      <c r="B16" s="6" t="s">
        <v>490</v>
      </c>
      <c r="C16" s="6"/>
      <c r="D16" s="6"/>
      <c r="E16" s="6"/>
      <c r="F16" s="6"/>
      <c r="G16" s="6"/>
      <c r="H16" s="6"/>
      <c r="I16" s="6"/>
      <c r="J16" s="6"/>
      <c r="K16" s="6"/>
    </row>
    <row r="17" spans="1:11">
      <c r="E17" s="128"/>
      <c r="F17" s="129"/>
    </row>
    <row r="18" spans="1:11" ht="45" customHeight="1">
      <c r="A18" s="18"/>
      <c r="B18" s="18"/>
      <c r="C18" s="18"/>
      <c r="D18" s="18"/>
      <c r="E18" s="18"/>
      <c r="F18" s="18"/>
      <c r="G18" s="18"/>
      <c r="H18" s="18"/>
      <c r="I18" s="18"/>
      <c r="J18" s="18"/>
      <c r="K18" s="19"/>
    </row>
    <row r="19" spans="1:11" ht="18" customHeight="1">
      <c r="A19" s="130"/>
      <c r="B19" s="130"/>
      <c r="C19" s="130"/>
      <c r="D19" s="130"/>
      <c r="E19" s="130"/>
      <c r="F19" s="130"/>
      <c r="G19" s="130"/>
      <c r="H19" s="130"/>
      <c r="I19" s="130"/>
      <c r="J19" s="130"/>
      <c r="K19" s="131"/>
    </row>
    <row r="20" spans="1:11" s="132" customFormat="1">
      <c r="B20" s="133" t="s">
        <v>36</v>
      </c>
      <c r="C20" s="133" t="s">
        <v>210</v>
      </c>
      <c r="D20" s="133" t="s">
        <v>491</v>
      </c>
      <c r="E20" s="133" t="s">
        <v>492</v>
      </c>
    </row>
    <row r="21" spans="1:11" s="132" customFormat="1">
      <c r="B21" s="134" t="s">
        <v>493</v>
      </c>
      <c r="C21" s="134" t="s">
        <v>494</v>
      </c>
      <c r="D21" s="134">
        <v>20120312</v>
      </c>
      <c r="E21" s="134">
        <v>20120912</v>
      </c>
      <c r="F21" s="121">
        <f>DATE(LEFT(D21,4),MID(D21,5,2),RIGHT(D21,2))</f>
        <v>40980</v>
      </c>
      <c r="G21" s="10" t="s">
        <v>495</v>
      </c>
    </row>
    <row r="22" spans="1:11" s="132" customFormat="1">
      <c r="B22" s="134" t="s">
        <v>496</v>
      </c>
      <c r="C22" s="134" t="s">
        <v>494</v>
      </c>
      <c r="D22" s="134">
        <v>20120312</v>
      </c>
      <c r="E22" s="134">
        <v>20120912</v>
      </c>
      <c r="F22" s="121">
        <f t="shared" ref="F22:F43" si="1">DATE(LEFT(D22,4),MID(D22,5,2),RIGHT(D22,2))</f>
        <v>40980</v>
      </c>
      <c r="G22" s="10" t="s">
        <v>497</v>
      </c>
    </row>
    <row r="23" spans="1:11" s="132" customFormat="1">
      <c r="B23" s="134" t="s">
        <v>498</v>
      </c>
      <c r="C23" s="134" t="s">
        <v>494</v>
      </c>
      <c r="D23" s="134">
        <v>20120314</v>
      </c>
      <c r="E23" s="134">
        <v>20120914</v>
      </c>
      <c r="F23" s="121">
        <f t="shared" si="1"/>
        <v>40982</v>
      </c>
      <c r="G23" s="10" t="s">
        <v>499</v>
      </c>
    </row>
    <row r="24" spans="1:11" s="132" customFormat="1">
      <c r="B24" s="134" t="s">
        <v>500</v>
      </c>
      <c r="C24" s="134" t="s">
        <v>494</v>
      </c>
      <c r="D24" s="134">
        <v>20120315</v>
      </c>
      <c r="E24" s="134">
        <v>20120915</v>
      </c>
      <c r="F24" s="121">
        <f t="shared" si="1"/>
        <v>40983</v>
      </c>
      <c r="G24" s="10" t="s">
        <v>501</v>
      </c>
    </row>
    <row r="25" spans="1:11" s="132" customFormat="1">
      <c r="B25" s="134" t="s">
        <v>502</v>
      </c>
      <c r="C25" s="134" t="s">
        <v>494</v>
      </c>
      <c r="D25" s="134">
        <v>20120411</v>
      </c>
      <c r="E25" s="134">
        <v>20121011</v>
      </c>
      <c r="F25" s="121">
        <f t="shared" si="1"/>
        <v>41010</v>
      </c>
      <c r="G25" s="10" t="s">
        <v>503</v>
      </c>
    </row>
    <row r="26" spans="1:11" s="132" customFormat="1">
      <c r="B26" s="134" t="s">
        <v>504</v>
      </c>
      <c r="C26" s="134" t="s">
        <v>494</v>
      </c>
      <c r="D26" s="134">
        <v>20120528</v>
      </c>
      <c r="E26" s="134">
        <v>20121128</v>
      </c>
      <c r="F26" s="121">
        <f t="shared" si="1"/>
        <v>41057</v>
      </c>
      <c r="G26" s="10" t="s">
        <v>505</v>
      </c>
    </row>
    <row r="27" spans="1:11" s="132" customFormat="1">
      <c r="B27" s="134" t="s">
        <v>506</v>
      </c>
      <c r="C27" s="134" t="s">
        <v>494</v>
      </c>
      <c r="D27" s="134">
        <v>20120528</v>
      </c>
      <c r="E27" s="134">
        <v>20121128</v>
      </c>
      <c r="F27" s="121">
        <f t="shared" si="1"/>
        <v>41057</v>
      </c>
      <c r="G27" s="10" t="s">
        <v>507</v>
      </c>
    </row>
    <row r="28" spans="1:11" s="132" customFormat="1">
      <c r="B28" s="134" t="s">
        <v>508</v>
      </c>
      <c r="C28" s="134" t="s">
        <v>494</v>
      </c>
      <c r="D28" s="134">
        <v>20120605</v>
      </c>
      <c r="E28" s="134">
        <v>20121205</v>
      </c>
      <c r="F28" s="121">
        <f t="shared" si="1"/>
        <v>41065</v>
      </c>
      <c r="G28" s="10" t="s">
        <v>509</v>
      </c>
    </row>
    <row r="29" spans="1:11" s="132" customFormat="1">
      <c r="B29" s="134" t="s">
        <v>510</v>
      </c>
      <c r="C29" s="134" t="s">
        <v>494</v>
      </c>
      <c r="D29" s="134">
        <v>20120609</v>
      </c>
      <c r="E29" s="134">
        <v>20121210</v>
      </c>
      <c r="F29" s="121">
        <f t="shared" si="1"/>
        <v>41069</v>
      </c>
      <c r="G29" s="10" t="s">
        <v>511</v>
      </c>
    </row>
    <row r="30" spans="1:11" s="132" customFormat="1">
      <c r="B30" s="134" t="s">
        <v>512</v>
      </c>
      <c r="C30" s="134" t="s">
        <v>494</v>
      </c>
      <c r="D30" s="134">
        <v>20120613</v>
      </c>
      <c r="E30" s="134">
        <v>20121213</v>
      </c>
      <c r="F30" s="121">
        <f t="shared" si="1"/>
        <v>41073</v>
      </c>
      <c r="G30" s="10" t="s">
        <v>513</v>
      </c>
    </row>
    <row r="31" spans="1:11" s="132" customFormat="1">
      <c r="B31" s="134" t="s">
        <v>514</v>
      </c>
      <c r="C31" s="134" t="s">
        <v>494</v>
      </c>
      <c r="D31" s="134">
        <v>20120613</v>
      </c>
      <c r="E31" s="134">
        <v>20121213</v>
      </c>
      <c r="F31" s="121">
        <f t="shared" si="1"/>
        <v>41073</v>
      </c>
      <c r="G31" s="10" t="s">
        <v>515</v>
      </c>
    </row>
    <row r="32" spans="1:11" s="132" customFormat="1">
      <c r="B32" s="134" t="s">
        <v>516</v>
      </c>
      <c r="C32" s="134" t="s">
        <v>494</v>
      </c>
      <c r="D32" s="134">
        <v>20120613</v>
      </c>
      <c r="E32" s="134">
        <v>20121213</v>
      </c>
      <c r="F32" s="121">
        <f t="shared" si="1"/>
        <v>41073</v>
      </c>
      <c r="G32" s="10" t="s">
        <v>517</v>
      </c>
    </row>
    <row r="33" spans="1:11" s="132" customFormat="1">
      <c r="B33" s="134" t="s">
        <v>518</v>
      </c>
      <c r="C33" s="134" t="s">
        <v>494</v>
      </c>
      <c r="D33" s="134">
        <v>20120613</v>
      </c>
      <c r="E33" s="134">
        <v>20121213</v>
      </c>
      <c r="F33" s="121">
        <f t="shared" si="1"/>
        <v>41073</v>
      </c>
      <c r="G33" s="10" t="s">
        <v>519</v>
      </c>
    </row>
    <row r="34" spans="1:11" s="132" customFormat="1">
      <c r="B34" s="134" t="s">
        <v>520</v>
      </c>
      <c r="C34" s="134" t="s">
        <v>494</v>
      </c>
      <c r="D34" s="134">
        <v>20120622</v>
      </c>
      <c r="E34" s="134">
        <v>20120922</v>
      </c>
      <c r="F34" s="121">
        <f t="shared" si="1"/>
        <v>41082</v>
      </c>
      <c r="G34" s="10" t="s">
        <v>521</v>
      </c>
    </row>
    <row r="35" spans="1:11" s="132" customFormat="1">
      <c r="B35" s="134" t="s">
        <v>522</v>
      </c>
      <c r="C35" s="134" t="s">
        <v>494</v>
      </c>
      <c r="D35" s="134">
        <v>20120627</v>
      </c>
      <c r="E35" s="134">
        <v>20121227</v>
      </c>
      <c r="F35" s="121">
        <f t="shared" si="1"/>
        <v>41087</v>
      </c>
      <c r="G35" s="10" t="s">
        <v>523</v>
      </c>
    </row>
    <row r="36" spans="1:11" s="132" customFormat="1">
      <c r="B36" s="134" t="s">
        <v>524</v>
      </c>
      <c r="C36" s="134" t="s">
        <v>494</v>
      </c>
      <c r="D36" s="134">
        <v>20120627</v>
      </c>
      <c r="E36" s="134">
        <v>20121227</v>
      </c>
      <c r="F36" s="121">
        <f t="shared" si="1"/>
        <v>41087</v>
      </c>
      <c r="G36" s="10" t="s">
        <v>525</v>
      </c>
    </row>
    <row r="37" spans="1:11" s="132" customFormat="1">
      <c r="B37" s="134" t="s">
        <v>526</v>
      </c>
      <c r="C37" s="134" t="s">
        <v>494</v>
      </c>
      <c r="D37" s="134">
        <v>20120728</v>
      </c>
      <c r="E37" s="134">
        <v>20130128</v>
      </c>
      <c r="F37" s="121">
        <f t="shared" si="1"/>
        <v>41118</v>
      </c>
      <c r="G37" s="10" t="s">
        <v>527</v>
      </c>
    </row>
    <row r="38" spans="1:11" s="132" customFormat="1">
      <c r="B38" s="134" t="s">
        <v>528</v>
      </c>
      <c r="C38" s="134" t="s">
        <v>494</v>
      </c>
      <c r="D38" s="134">
        <v>20120728</v>
      </c>
      <c r="E38" s="134">
        <v>20130128</v>
      </c>
      <c r="F38" s="121">
        <f t="shared" si="1"/>
        <v>41118</v>
      </c>
      <c r="G38" s="10" t="s">
        <v>529</v>
      </c>
    </row>
    <row r="39" spans="1:11" s="132" customFormat="1">
      <c r="B39" s="134" t="s">
        <v>530</v>
      </c>
      <c r="C39" s="134" t="s">
        <v>494</v>
      </c>
      <c r="D39" s="134">
        <v>20120810</v>
      </c>
      <c r="E39" s="134">
        <v>20130810</v>
      </c>
      <c r="F39" s="121">
        <f t="shared" si="1"/>
        <v>41131</v>
      </c>
      <c r="G39" s="10" t="s">
        <v>531</v>
      </c>
    </row>
    <row r="40" spans="1:11" s="132" customFormat="1">
      <c r="B40" s="134" t="s">
        <v>532</v>
      </c>
      <c r="C40" s="134" t="s">
        <v>494</v>
      </c>
      <c r="D40" s="134">
        <v>20120811</v>
      </c>
      <c r="E40" s="134">
        <v>20121111</v>
      </c>
      <c r="F40" s="121">
        <f t="shared" si="1"/>
        <v>41132</v>
      </c>
      <c r="G40" s="10" t="s">
        <v>533</v>
      </c>
    </row>
    <row r="41" spans="1:11" s="132" customFormat="1">
      <c r="B41" s="134" t="s">
        <v>534</v>
      </c>
      <c r="C41" s="134" t="s">
        <v>494</v>
      </c>
      <c r="D41" s="134">
        <v>20120823</v>
      </c>
      <c r="E41" s="134">
        <v>20121123</v>
      </c>
      <c r="F41" s="121">
        <f t="shared" si="1"/>
        <v>41144</v>
      </c>
      <c r="G41" s="10" t="s">
        <v>535</v>
      </c>
    </row>
    <row r="42" spans="1:11" s="132" customFormat="1">
      <c r="B42" s="134" t="s">
        <v>536</v>
      </c>
      <c r="C42" s="134" t="s">
        <v>494</v>
      </c>
      <c r="D42" s="134">
        <v>20120823</v>
      </c>
      <c r="E42" s="134">
        <v>20120922</v>
      </c>
      <c r="F42" s="121">
        <f t="shared" si="1"/>
        <v>41144</v>
      </c>
      <c r="G42" s="10" t="s">
        <v>537</v>
      </c>
    </row>
    <row r="43" spans="1:11" s="132" customFormat="1">
      <c r="B43" s="134" t="s">
        <v>538</v>
      </c>
      <c r="C43" s="134" t="s">
        <v>494</v>
      </c>
      <c r="D43" s="134">
        <v>20120831</v>
      </c>
      <c r="E43" s="134">
        <v>20121130</v>
      </c>
      <c r="F43" s="121">
        <f t="shared" si="1"/>
        <v>41152</v>
      </c>
      <c r="G43" s="10" t="s">
        <v>539</v>
      </c>
    </row>
    <row r="45" spans="1:11" ht="45" customHeight="1">
      <c r="A45" s="18"/>
      <c r="B45" s="18"/>
      <c r="C45" s="18"/>
      <c r="D45" s="18"/>
      <c r="E45" s="18"/>
      <c r="F45" s="18"/>
      <c r="G45" s="18"/>
      <c r="H45" s="18"/>
      <c r="I45" s="18"/>
      <c r="J45" s="18"/>
      <c r="K45" s="19"/>
    </row>
    <row r="47" spans="1:11">
      <c r="B47" t="s">
        <v>540</v>
      </c>
    </row>
    <row r="48" spans="1:11">
      <c r="A48" s="6"/>
      <c r="B48" s="6"/>
      <c r="C48" s="14" t="s">
        <v>541</v>
      </c>
      <c r="D48" s="14" t="s">
        <v>542</v>
      </c>
      <c r="E48" s="14" t="s">
        <v>543</v>
      </c>
      <c r="F48" s="14" t="s">
        <v>544</v>
      </c>
      <c r="G48" s="6"/>
      <c r="H48" s="6"/>
      <c r="I48" s="6"/>
    </row>
    <row r="49" spans="1:9">
      <c r="A49" s="6"/>
      <c r="B49" s="6"/>
      <c r="C49" s="15">
        <v>21916</v>
      </c>
      <c r="D49" s="15">
        <v>25698</v>
      </c>
      <c r="E49" s="135" t="s">
        <v>545</v>
      </c>
      <c r="F49" s="16">
        <f>DATEDIF(C49,D49,"d")</f>
        <v>3782</v>
      </c>
      <c r="G49" s="10" t="s">
        <v>546</v>
      </c>
      <c r="H49" s="6"/>
      <c r="I49" s="6"/>
    </row>
    <row r="50" spans="1:9">
      <c r="A50" s="6"/>
      <c r="B50" s="6"/>
      <c r="C50" s="15">
        <v>21916</v>
      </c>
      <c r="D50" s="15">
        <v>25698</v>
      </c>
      <c r="E50" s="135" t="s">
        <v>547</v>
      </c>
      <c r="F50" s="16">
        <f>DATEDIF(C50,D50,"m")</f>
        <v>124</v>
      </c>
      <c r="G50" s="10" t="s">
        <v>548</v>
      </c>
      <c r="H50" s="6"/>
      <c r="I50" s="6"/>
    </row>
    <row r="51" spans="1:9">
      <c r="A51" s="6"/>
      <c r="B51" s="6"/>
      <c r="C51" s="15">
        <v>21916</v>
      </c>
      <c r="D51" s="15">
        <v>25698</v>
      </c>
      <c r="E51" s="135" t="s">
        <v>549</v>
      </c>
      <c r="F51" s="16">
        <f>DATEDIF(C51,D51,"y")</f>
        <v>10</v>
      </c>
      <c r="G51" s="10" t="s">
        <v>550</v>
      </c>
      <c r="H51" s="6"/>
      <c r="I51" s="6"/>
    </row>
    <row r="52" spans="1:9">
      <c r="A52" s="6"/>
      <c r="B52" s="6"/>
      <c r="C52" s="15">
        <v>21916</v>
      </c>
      <c r="D52" s="15">
        <v>25698</v>
      </c>
      <c r="E52" s="135" t="s">
        <v>551</v>
      </c>
      <c r="F52" s="16">
        <f>DATEDIF(C52,D52,"yd")</f>
        <v>130</v>
      </c>
      <c r="G52" s="10" t="s">
        <v>552</v>
      </c>
      <c r="H52" s="6"/>
      <c r="I52" s="6"/>
    </row>
    <row r="53" spans="1:9">
      <c r="A53" s="6"/>
      <c r="B53" s="6"/>
      <c r="C53" s="15">
        <v>21916</v>
      </c>
      <c r="D53" s="15">
        <v>25698</v>
      </c>
      <c r="E53" s="135" t="s">
        <v>553</v>
      </c>
      <c r="F53" s="16">
        <f>DATEDIF(C53,D53,"ym")</f>
        <v>4</v>
      </c>
      <c r="G53" s="10" t="s">
        <v>554</v>
      </c>
      <c r="H53" s="6"/>
      <c r="I53" s="6"/>
    </row>
    <row r="54" spans="1:9">
      <c r="A54" s="6"/>
      <c r="B54" s="6"/>
      <c r="C54" s="15">
        <v>21916</v>
      </c>
      <c r="D54" s="15">
        <v>25698</v>
      </c>
      <c r="E54" s="135" t="s">
        <v>555</v>
      </c>
      <c r="F54" s="16">
        <f>DATEDIF(C54,D54,"md")</f>
        <v>9</v>
      </c>
      <c r="G54" s="10" t="s">
        <v>556</v>
      </c>
      <c r="H54" s="6"/>
      <c r="I54" s="6"/>
    </row>
    <row r="56" spans="1:9" ht="15.75" thickBot="1">
      <c r="A56" s="6"/>
      <c r="B56" s="12" t="s">
        <v>15</v>
      </c>
      <c r="C56" s="136"/>
      <c r="D56" s="136"/>
      <c r="E56" s="136"/>
      <c r="F56" s="136"/>
      <c r="G56" s="136"/>
      <c r="H56" s="136"/>
      <c r="I56" s="6"/>
    </row>
    <row r="57" spans="1:9">
      <c r="A57" s="6"/>
      <c r="B57" s="125" t="s">
        <v>557</v>
      </c>
      <c r="C57" s="6"/>
      <c r="D57" s="6"/>
      <c r="E57" s="6"/>
      <c r="F57" s="6"/>
      <c r="G57" s="6"/>
      <c r="H57" s="6"/>
      <c r="I57" s="6"/>
    </row>
    <row r="58" spans="1:9">
      <c r="A58" s="6"/>
      <c r="B58" s="125" t="s">
        <v>558</v>
      </c>
      <c r="C58" s="6"/>
      <c r="D58" s="6"/>
      <c r="E58" s="6"/>
      <c r="F58" s="6"/>
      <c r="G58" s="6"/>
      <c r="H58" s="6"/>
      <c r="I58" s="6"/>
    </row>
    <row r="60" spans="1:9" ht="15.75" thickBot="1">
      <c r="A60" s="6"/>
      <c r="B60" s="12" t="s">
        <v>17</v>
      </c>
      <c r="C60" s="136"/>
      <c r="D60" s="136"/>
      <c r="E60" s="136"/>
      <c r="F60" s="136"/>
      <c r="G60" s="136"/>
      <c r="H60" s="136"/>
      <c r="I60" s="6"/>
    </row>
    <row r="61" spans="1:9">
      <c r="A61" s="6"/>
      <c r="B61" s="6" t="s">
        <v>559</v>
      </c>
      <c r="C61" s="6"/>
      <c r="D61" s="6"/>
      <c r="E61" s="6"/>
      <c r="F61" s="6"/>
      <c r="G61" s="6"/>
      <c r="H61" s="6"/>
      <c r="I61" s="6"/>
    </row>
    <row r="62" spans="1:9">
      <c r="B62" s="125" t="s">
        <v>560</v>
      </c>
      <c r="C62" s="6"/>
      <c r="D62" s="6"/>
      <c r="E62" s="6"/>
      <c r="F62" s="6"/>
      <c r="G62" s="6"/>
      <c r="H62" s="6"/>
    </row>
    <row r="63" spans="1:9">
      <c r="B63" s="6" t="s">
        <v>561</v>
      </c>
      <c r="C63" s="6"/>
      <c r="D63" s="6"/>
      <c r="E63" s="6"/>
      <c r="F63" s="6"/>
      <c r="G63" s="6"/>
      <c r="H63" s="6"/>
    </row>
    <row r="64" spans="1:9">
      <c r="B64" s="6" t="s">
        <v>562</v>
      </c>
      <c r="C64" s="6"/>
      <c r="D64" s="6"/>
      <c r="E64" s="6"/>
      <c r="F64" s="6"/>
      <c r="G64" s="6"/>
      <c r="H64" s="6"/>
    </row>
    <row r="65" spans="2:8">
      <c r="B65" s="6" t="s">
        <v>563</v>
      </c>
      <c r="C65" s="6"/>
      <c r="D65" s="6"/>
      <c r="E65" s="6"/>
      <c r="F65" s="6"/>
      <c r="G65" s="6"/>
      <c r="H65" s="6"/>
    </row>
    <row r="66" spans="2:8">
      <c r="B66" s="6"/>
      <c r="C66" s="126" t="s">
        <v>564</v>
      </c>
      <c r="D66" s="6" t="s">
        <v>565</v>
      </c>
      <c r="E66" s="6"/>
      <c r="F66" s="6"/>
      <c r="G66" s="6"/>
      <c r="H66" s="6"/>
    </row>
    <row r="67" spans="2:8">
      <c r="B67" s="6"/>
      <c r="C67" s="126" t="s">
        <v>566</v>
      </c>
      <c r="D67" s="6" t="s">
        <v>567</v>
      </c>
      <c r="E67" s="6"/>
      <c r="F67" s="6"/>
      <c r="G67" s="6"/>
      <c r="H67" s="6"/>
    </row>
    <row r="68" spans="2:8">
      <c r="B68" s="6"/>
      <c r="C68" s="126" t="s">
        <v>568</v>
      </c>
      <c r="D68" s="6" t="s">
        <v>569</v>
      </c>
      <c r="E68" s="6"/>
      <c r="F68" s="6"/>
      <c r="G68" s="6"/>
      <c r="H68" s="6"/>
    </row>
    <row r="69" spans="2:8">
      <c r="B69" s="6"/>
      <c r="C69" s="126" t="s">
        <v>570</v>
      </c>
      <c r="D69" s="6" t="s">
        <v>571</v>
      </c>
      <c r="E69" s="6"/>
      <c r="F69" s="6"/>
      <c r="G69" s="6"/>
      <c r="H69" s="6"/>
    </row>
    <row r="70" spans="2:8">
      <c r="B70" s="6"/>
      <c r="C70" s="126" t="s">
        <v>572</v>
      </c>
      <c r="D70" s="6" t="s">
        <v>573</v>
      </c>
      <c r="E70" s="6"/>
      <c r="F70" s="6"/>
      <c r="G70" s="6"/>
      <c r="H70" s="6"/>
    </row>
    <row r="71" spans="2:8">
      <c r="B71" s="6"/>
      <c r="C71" s="126" t="s">
        <v>574</v>
      </c>
      <c r="D71" s="6" t="s">
        <v>575</v>
      </c>
      <c r="E71" s="6"/>
      <c r="F71" s="6"/>
      <c r="G71" s="6"/>
      <c r="H71" s="6"/>
    </row>
    <row r="73" spans="2:8" ht="15.75" thickBot="1">
      <c r="B73" s="12" t="s">
        <v>20</v>
      </c>
      <c r="C73" s="136"/>
      <c r="D73" s="136"/>
      <c r="E73" s="136"/>
      <c r="F73" s="136"/>
      <c r="G73" s="136"/>
      <c r="H73" s="136"/>
    </row>
    <row r="74" spans="2:8">
      <c r="B74" s="137" t="s">
        <v>35</v>
      </c>
      <c r="C74" s="137"/>
      <c r="D74" s="137"/>
      <c r="E74" s="137"/>
      <c r="F74" s="137"/>
      <c r="G74" s="137"/>
      <c r="H74" s="137"/>
    </row>
    <row r="79" spans="2:8">
      <c r="C79" s="138" t="s">
        <v>576</v>
      </c>
      <c r="D79" s="139">
        <v>21916</v>
      </c>
      <c r="E79" s="6"/>
    </row>
    <row r="81" spans="3:5">
      <c r="C81" s="138" t="s">
        <v>577</v>
      </c>
      <c r="D81" s="140">
        <v>52</v>
      </c>
      <c r="E81" s="10" t="s">
        <v>578</v>
      </c>
    </row>
    <row r="82" spans="3:5">
      <c r="C82" s="138" t="s">
        <v>579</v>
      </c>
      <c r="D82" s="140">
        <v>8</v>
      </c>
      <c r="E82" s="10" t="s">
        <v>580</v>
      </c>
    </row>
    <row r="83" spans="3:5">
      <c r="C83" s="138" t="s">
        <v>581</v>
      </c>
      <c r="D83" s="140">
        <v>19</v>
      </c>
      <c r="E83" s="10" t="s">
        <v>582</v>
      </c>
    </row>
    <row r="85" spans="3:5">
      <c r="C85" s="6" t="s">
        <v>583</v>
      </c>
      <c r="D85" s="6"/>
      <c r="E85" s="6"/>
    </row>
    <row r="86" spans="3:5">
      <c r="C86" s="141" t="s">
        <v>584</v>
      </c>
      <c r="D86" s="142"/>
      <c r="E86" s="6"/>
    </row>
    <row r="87" spans="3:5">
      <c r="C87" s="143" t="s">
        <v>585</v>
      </c>
      <c r="D87" s="6"/>
      <c r="E87" s="6"/>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codeName="Sheet17"/>
  <dimension ref="A1:J16"/>
  <sheetViews>
    <sheetView showGridLines="0" workbookViewId="0"/>
  </sheetViews>
  <sheetFormatPr defaultRowHeight="15"/>
  <sheetData>
    <row r="1" spans="1:10" ht="42.75" customHeight="1">
      <c r="A1" s="18"/>
      <c r="B1" s="18"/>
      <c r="C1" s="18"/>
      <c r="D1" s="18"/>
      <c r="E1" s="18"/>
      <c r="F1" s="18"/>
      <c r="G1" s="18"/>
      <c r="H1" s="18"/>
      <c r="I1" s="18"/>
      <c r="J1" s="19"/>
    </row>
    <row r="5" spans="1:10" ht="15.75" thickBot="1">
      <c r="B5" s="22" t="s">
        <v>128</v>
      </c>
      <c r="C5" s="22"/>
      <c r="D5" s="22"/>
      <c r="E5" s="22"/>
      <c r="F5" s="22"/>
      <c r="G5" s="22"/>
      <c r="H5" s="22"/>
      <c r="I5" s="22"/>
    </row>
    <row r="6" spans="1:10">
      <c r="B6" t="s">
        <v>586</v>
      </c>
    </row>
    <row r="9" spans="1:10" ht="15.75" thickBot="1">
      <c r="B9" s="22" t="s">
        <v>316</v>
      </c>
      <c r="C9" s="22"/>
      <c r="D9" s="22"/>
      <c r="E9" s="22"/>
      <c r="F9" s="22"/>
      <c r="G9" s="22"/>
      <c r="H9" s="22"/>
      <c r="I9" s="22"/>
    </row>
    <row r="10" spans="1:10">
      <c r="B10" s="28" t="s">
        <v>587</v>
      </c>
      <c r="C10" s="28"/>
      <c r="D10" s="28"/>
      <c r="E10" s="28"/>
      <c r="F10" s="28"/>
      <c r="G10" s="28"/>
      <c r="H10" s="28"/>
      <c r="I10" s="28"/>
    </row>
    <row r="11" spans="1:10">
      <c r="B11" s="28" t="s">
        <v>588</v>
      </c>
      <c r="C11" s="28"/>
      <c r="D11" s="28"/>
      <c r="E11" s="28"/>
      <c r="F11" s="28"/>
      <c r="G11" s="28"/>
      <c r="H11" s="28"/>
      <c r="I11" s="28"/>
    </row>
    <row r="12" spans="1:10">
      <c r="B12" t="s">
        <v>589</v>
      </c>
    </row>
    <row r="13" spans="1:10">
      <c r="B13" t="s">
        <v>590</v>
      </c>
    </row>
    <row r="14" spans="1:10">
      <c r="C14" t="s">
        <v>591</v>
      </c>
    </row>
    <row r="15" spans="1:10">
      <c r="C15" t="s">
        <v>592</v>
      </c>
    </row>
    <row r="16" spans="1:10">
      <c r="C16" t="s">
        <v>593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3"/>
  <dimension ref="A1:K43"/>
  <sheetViews>
    <sheetView showGridLines="0" workbookViewId="0">
      <selection activeCell="A3" sqref="A3"/>
    </sheetView>
  </sheetViews>
  <sheetFormatPr defaultRowHeight="15"/>
  <cols>
    <col min="5" max="5" width="16.7109375" bestFit="1" customWidth="1"/>
  </cols>
  <sheetData>
    <row r="1" spans="1:11" ht="45" customHeight="1">
      <c r="A1" s="18"/>
      <c r="B1" s="18"/>
      <c r="C1" s="18"/>
      <c r="D1" s="18"/>
      <c r="E1" s="18"/>
      <c r="F1" s="18"/>
      <c r="G1" s="18"/>
      <c r="H1" s="18"/>
      <c r="I1" s="18"/>
      <c r="J1" s="18"/>
      <c r="K1" s="19"/>
    </row>
    <row r="3" spans="1:11">
      <c r="A3" s="6"/>
      <c r="B3" s="6"/>
      <c r="C3" s="8" t="s">
        <v>0</v>
      </c>
      <c r="D3" s="8" t="s">
        <v>1</v>
      </c>
      <c r="E3" s="8" t="s">
        <v>2</v>
      </c>
      <c r="F3" s="6"/>
      <c r="G3" s="6"/>
      <c r="H3" s="6"/>
      <c r="I3" s="6"/>
    </row>
    <row r="4" spans="1:11">
      <c r="A4" s="6"/>
      <c r="B4" s="6"/>
      <c r="C4" s="13" t="s">
        <v>3</v>
      </c>
      <c r="D4" s="13" t="s">
        <v>4</v>
      </c>
      <c r="E4" s="16" t="str">
        <f>CONCATENATE(C4,D4)</f>
        <v>AlanJones</v>
      </c>
      <c r="F4" s="10" t="s">
        <v>5</v>
      </c>
      <c r="G4" s="6"/>
      <c r="H4" s="6"/>
      <c r="I4" s="6"/>
    </row>
    <row r="5" spans="1:11">
      <c r="A5" s="6"/>
      <c r="B5" s="6"/>
      <c r="C5" s="13" t="s">
        <v>6</v>
      </c>
      <c r="D5" s="13" t="s">
        <v>7</v>
      </c>
      <c r="E5" s="16" t="str">
        <f t="shared" ref="E5:E6" si="0">CONCATENATE(C5,D5)</f>
        <v>BobWilliams</v>
      </c>
      <c r="F5" s="10" t="s">
        <v>8</v>
      </c>
      <c r="G5" s="6"/>
      <c r="H5" s="6"/>
      <c r="I5" s="6"/>
    </row>
    <row r="6" spans="1:11">
      <c r="A6" s="6"/>
      <c r="B6" s="6"/>
      <c r="C6" s="13" t="s">
        <v>9</v>
      </c>
      <c r="D6" s="13" t="s">
        <v>10</v>
      </c>
      <c r="E6" s="16" t="str">
        <f t="shared" si="0"/>
        <v>CarolDavies</v>
      </c>
      <c r="F6" s="10" t="s">
        <v>11</v>
      </c>
      <c r="G6" s="6"/>
      <c r="H6" s="6"/>
      <c r="I6" s="6"/>
    </row>
    <row r="7" spans="1:11">
      <c r="A7" s="6"/>
      <c r="B7" s="6"/>
      <c r="C7" s="13" t="s">
        <v>3</v>
      </c>
      <c r="D7" s="13" t="s">
        <v>4</v>
      </c>
      <c r="E7" s="16" t="str">
        <f>CONCATENATE(C7," ",D7)</f>
        <v>Alan Jones</v>
      </c>
      <c r="F7" s="10" t="s">
        <v>12</v>
      </c>
      <c r="G7" s="6"/>
      <c r="H7" s="6"/>
      <c r="I7" s="6"/>
    </row>
    <row r="8" spans="1:11">
      <c r="A8" s="6"/>
      <c r="B8" s="6"/>
      <c r="C8" s="13" t="s">
        <v>6</v>
      </c>
      <c r="D8" s="13" t="s">
        <v>7</v>
      </c>
      <c r="E8" s="16" t="str">
        <f>CONCATENATE(D8,", ",C8)</f>
        <v>Williams, Bob</v>
      </c>
      <c r="F8" s="10" t="s">
        <v>13</v>
      </c>
      <c r="G8" s="6"/>
      <c r="H8" s="6"/>
      <c r="I8" s="6"/>
    </row>
    <row r="9" spans="1:11">
      <c r="A9" s="6"/>
      <c r="B9" s="6"/>
      <c r="C9" s="13" t="s">
        <v>9</v>
      </c>
      <c r="D9" s="13" t="s">
        <v>10</v>
      </c>
      <c r="E9" s="16" t="str">
        <f>CONCATENATE(D9,", ",C9)</f>
        <v>Davies, Carol</v>
      </c>
      <c r="F9" s="10" t="s">
        <v>14</v>
      </c>
      <c r="G9" s="6"/>
      <c r="H9" s="6"/>
      <c r="I9" s="6"/>
    </row>
    <row r="11" spans="1:11" ht="15.75" thickBot="1">
      <c r="A11" s="6"/>
      <c r="B11" s="7" t="s">
        <v>15</v>
      </c>
      <c r="C11" s="7"/>
      <c r="D11" s="7"/>
      <c r="E11" s="7"/>
      <c r="F11" s="7"/>
      <c r="G11" s="7"/>
      <c r="H11" s="7"/>
      <c r="I11" s="6"/>
    </row>
    <row r="12" spans="1:11">
      <c r="A12" s="6"/>
      <c r="B12" s="6" t="s">
        <v>16</v>
      </c>
      <c r="C12" s="6"/>
      <c r="D12" s="6"/>
      <c r="E12" s="6"/>
      <c r="F12" s="6"/>
      <c r="G12" s="6"/>
      <c r="H12" s="6"/>
      <c r="I12" s="6"/>
    </row>
    <row r="14" spans="1:11" ht="15.75" thickBot="1">
      <c r="A14" s="6"/>
      <c r="B14" s="7" t="s">
        <v>17</v>
      </c>
      <c r="C14" s="7"/>
      <c r="D14" s="7"/>
      <c r="E14" s="7"/>
      <c r="F14" s="7"/>
      <c r="G14" s="7"/>
      <c r="H14" s="7"/>
      <c r="I14" s="6"/>
    </row>
    <row r="15" spans="1:11">
      <c r="A15" s="6"/>
      <c r="B15" s="6" t="s">
        <v>18</v>
      </c>
      <c r="C15" s="6"/>
      <c r="D15" s="6"/>
      <c r="E15" s="6"/>
      <c r="F15" s="6"/>
      <c r="G15" s="6"/>
      <c r="H15" s="6"/>
      <c r="I15" s="6"/>
    </row>
    <row r="16" spans="1:11">
      <c r="A16" s="6"/>
      <c r="B16" s="6" t="s">
        <v>19</v>
      </c>
      <c r="C16" s="6"/>
      <c r="D16" s="6"/>
      <c r="E16" s="6"/>
      <c r="F16" s="6"/>
      <c r="G16" s="6"/>
      <c r="H16" s="6"/>
      <c r="I16" s="6"/>
    </row>
    <row r="18" spans="2:8" ht="15.75" thickBot="1">
      <c r="B18" s="7" t="s">
        <v>20</v>
      </c>
      <c r="C18" s="7"/>
      <c r="D18" s="7"/>
      <c r="E18" s="7"/>
      <c r="F18" s="7"/>
      <c r="G18" s="7"/>
      <c r="H18" s="7"/>
    </row>
    <row r="19" spans="2:8">
      <c r="B19" s="6" t="s">
        <v>21</v>
      </c>
      <c r="C19" s="6"/>
      <c r="D19" s="6"/>
      <c r="E19" s="6"/>
      <c r="F19" s="6"/>
      <c r="G19" s="6"/>
      <c r="H19" s="6"/>
    </row>
    <row r="21" spans="2:8" ht="15.75" thickBot="1">
      <c r="B21" s="7" t="s">
        <v>22</v>
      </c>
      <c r="C21" s="7"/>
      <c r="D21" s="7"/>
      <c r="E21" s="7"/>
      <c r="F21" s="7"/>
      <c r="G21" s="7"/>
      <c r="H21" s="7"/>
    </row>
    <row r="22" spans="2:8">
      <c r="B22" s="6" t="s">
        <v>23</v>
      </c>
      <c r="C22" s="6"/>
      <c r="D22" s="6"/>
      <c r="E22" s="6"/>
      <c r="F22" s="6"/>
      <c r="G22" s="6"/>
      <c r="H22" s="6"/>
    </row>
    <row r="24" spans="2:8">
      <c r="B24" s="6"/>
      <c r="C24" s="8" t="s">
        <v>0</v>
      </c>
      <c r="D24" s="8" t="s">
        <v>1</v>
      </c>
      <c r="E24" s="8" t="s">
        <v>2</v>
      </c>
      <c r="F24" s="6"/>
      <c r="G24" s="6"/>
      <c r="H24" s="6"/>
    </row>
    <row r="25" spans="2:8">
      <c r="B25" s="6"/>
      <c r="C25" s="9" t="s">
        <v>3</v>
      </c>
      <c r="D25" s="9" t="s">
        <v>4</v>
      </c>
      <c r="E25" s="3" t="str">
        <f>C25&amp;D25</f>
        <v>AlanJones</v>
      </c>
      <c r="F25" s="10" t="s">
        <v>24</v>
      </c>
      <c r="G25" s="6"/>
      <c r="H25" s="6"/>
    </row>
    <row r="26" spans="2:8">
      <c r="B26" s="6"/>
      <c r="C26" s="9" t="s">
        <v>6</v>
      </c>
      <c r="D26" s="9" t="s">
        <v>7</v>
      </c>
      <c r="E26" s="3" t="str">
        <f t="shared" ref="E26:E27" si="1">C26&amp;D26</f>
        <v>BobWilliams</v>
      </c>
      <c r="F26" s="10" t="s">
        <v>25</v>
      </c>
      <c r="G26" s="6"/>
      <c r="H26" s="6"/>
    </row>
    <row r="27" spans="2:8">
      <c r="B27" s="6"/>
      <c r="C27" s="9" t="s">
        <v>9</v>
      </c>
      <c r="D27" s="9" t="s">
        <v>10</v>
      </c>
      <c r="E27" s="3" t="str">
        <f t="shared" si="1"/>
        <v>CarolDavies</v>
      </c>
      <c r="F27" s="10" t="s">
        <v>26</v>
      </c>
      <c r="G27" s="6"/>
      <c r="H27" s="6"/>
    </row>
    <row r="28" spans="2:8">
      <c r="B28" s="6"/>
      <c r="C28" s="9" t="s">
        <v>3</v>
      </c>
      <c r="D28" s="9" t="s">
        <v>4</v>
      </c>
      <c r="E28" s="3" t="str">
        <f>C28&amp;" "&amp;D28</f>
        <v>Alan Jones</v>
      </c>
      <c r="F28" s="10" t="s">
        <v>27</v>
      </c>
      <c r="G28" s="6"/>
      <c r="H28" s="6"/>
    </row>
    <row r="29" spans="2:8">
      <c r="B29" s="6"/>
      <c r="C29" s="9" t="s">
        <v>6</v>
      </c>
      <c r="D29" s="9" t="s">
        <v>7</v>
      </c>
      <c r="E29" s="3" t="str">
        <f t="shared" ref="E29:E30" si="2">C29&amp;" "&amp;D29</f>
        <v>Bob Williams</v>
      </c>
      <c r="F29" s="10" t="s">
        <v>28</v>
      </c>
      <c r="G29" s="6"/>
      <c r="H29" s="6"/>
    </row>
    <row r="30" spans="2:8">
      <c r="B30" s="6"/>
      <c r="C30" s="9" t="s">
        <v>9</v>
      </c>
      <c r="D30" s="9" t="s">
        <v>10</v>
      </c>
      <c r="E30" s="3" t="str">
        <f t="shared" si="2"/>
        <v>Carol Davies</v>
      </c>
      <c r="F30" s="10" t="s">
        <v>29</v>
      </c>
      <c r="G30" s="6"/>
      <c r="H30" s="6"/>
    </row>
    <row r="32" spans="2:8" ht="15.75" thickBot="1">
      <c r="B32" s="12" t="s">
        <v>30</v>
      </c>
      <c r="C32" s="2"/>
      <c r="D32" s="2"/>
      <c r="E32" s="2"/>
      <c r="F32" s="2"/>
      <c r="G32" s="2"/>
      <c r="H32" s="2"/>
    </row>
    <row r="33" spans="2:5">
      <c r="B33" t="s">
        <v>31</v>
      </c>
    </row>
    <row r="35" spans="2:5">
      <c r="B35" s="9">
        <v>2001</v>
      </c>
      <c r="C35" s="9">
        <v>2004</v>
      </c>
    </row>
    <row r="36" spans="2:5">
      <c r="B36" s="9">
        <v>2010</v>
      </c>
      <c r="C36" s="9">
        <v>2005</v>
      </c>
    </row>
    <row r="37" spans="2:5">
      <c r="B37" s="9">
        <v>2006</v>
      </c>
      <c r="C37" s="9">
        <v>2007</v>
      </c>
    </row>
    <row r="38" spans="2:5">
      <c r="B38" s="9">
        <v>2003</v>
      </c>
      <c r="C38" s="9">
        <v>2008</v>
      </c>
    </row>
    <row r="39" spans="2:5">
      <c r="B39" s="9">
        <v>2009</v>
      </c>
      <c r="C39" s="9">
        <v>2012</v>
      </c>
    </row>
    <row r="40" spans="2:5">
      <c r="B40" s="9">
        <v>2002</v>
      </c>
      <c r="C40" s="9">
        <v>2011</v>
      </c>
    </row>
    <row r="42" spans="2:5">
      <c r="B42" s="11" t="str">
        <f>"For the Period from "&amp;MIN(B35:C40)&amp;" to "&amp;MAX(B35:C40)</f>
        <v>For the Period from 2001 to 2012</v>
      </c>
      <c r="C42" s="5"/>
      <c r="D42" s="5"/>
      <c r="E42" s="1"/>
    </row>
    <row r="43" spans="2:5">
      <c r="B43" s="4" t="s">
        <v>32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5"/>
  <dimension ref="A1:J62"/>
  <sheetViews>
    <sheetView showGridLines="0" workbookViewId="0"/>
  </sheetViews>
  <sheetFormatPr defaultRowHeight="15"/>
  <cols>
    <col min="1" max="1" width="2.7109375" customWidth="1"/>
    <col min="5" max="5" width="11.5703125" customWidth="1"/>
    <col min="6" max="6" width="12.7109375" customWidth="1"/>
    <col min="257" max="257" width="2.7109375" customWidth="1"/>
    <col min="261" max="261" width="11.5703125" customWidth="1"/>
    <col min="262" max="262" width="12.7109375" customWidth="1"/>
    <col min="513" max="513" width="2.7109375" customWidth="1"/>
    <col min="517" max="517" width="11.5703125" customWidth="1"/>
    <col min="518" max="518" width="12.7109375" customWidth="1"/>
    <col min="769" max="769" width="2.7109375" customWidth="1"/>
    <col min="773" max="773" width="11.5703125" customWidth="1"/>
    <col min="774" max="774" width="12.7109375" customWidth="1"/>
    <col min="1025" max="1025" width="2.7109375" customWidth="1"/>
    <col min="1029" max="1029" width="11.5703125" customWidth="1"/>
    <col min="1030" max="1030" width="12.7109375" customWidth="1"/>
    <col min="1281" max="1281" width="2.7109375" customWidth="1"/>
    <col min="1285" max="1285" width="11.5703125" customWidth="1"/>
    <col min="1286" max="1286" width="12.7109375" customWidth="1"/>
    <col min="1537" max="1537" width="2.7109375" customWidth="1"/>
    <col min="1541" max="1541" width="11.5703125" customWidth="1"/>
    <col min="1542" max="1542" width="12.7109375" customWidth="1"/>
    <col min="1793" max="1793" width="2.7109375" customWidth="1"/>
    <col min="1797" max="1797" width="11.5703125" customWidth="1"/>
    <col min="1798" max="1798" width="12.7109375" customWidth="1"/>
    <col min="2049" max="2049" width="2.7109375" customWidth="1"/>
    <col min="2053" max="2053" width="11.5703125" customWidth="1"/>
    <col min="2054" max="2054" width="12.7109375" customWidth="1"/>
    <col min="2305" max="2305" width="2.7109375" customWidth="1"/>
    <col min="2309" max="2309" width="11.5703125" customWidth="1"/>
    <col min="2310" max="2310" width="12.7109375" customWidth="1"/>
    <col min="2561" max="2561" width="2.7109375" customWidth="1"/>
    <col min="2565" max="2565" width="11.5703125" customWidth="1"/>
    <col min="2566" max="2566" width="12.7109375" customWidth="1"/>
    <col min="2817" max="2817" width="2.7109375" customWidth="1"/>
    <col min="2821" max="2821" width="11.5703125" customWidth="1"/>
    <col min="2822" max="2822" width="12.7109375" customWidth="1"/>
    <col min="3073" max="3073" width="2.7109375" customWidth="1"/>
    <col min="3077" max="3077" width="11.5703125" customWidth="1"/>
    <col min="3078" max="3078" width="12.7109375" customWidth="1"/>
    <col min="3329" max="3329" width="2.7109375" customWidth="1"/>
    <col min="3333" max="3333" width="11.5703125" customWidth="1"/>
    <col min="3334" max="3334" width="12.7109375" customWidth="1"/>
    <col min="3585" max="3585" width="2.7109375" customWidth="1"/>
    <col min="3589" max="3589" width="11.5703125" customWidth="1"/>
    <col min="3590" max="3590" width="12.7109375" customWidth="1"/>
    <col min="3841" max="3841" width="2.7109375" customWidth="1"/>
    <col min="3845" max="3845" width="11.5703125" customWidth="1"/>
    <col min="3846" max="3846" width="12.7109375" customWidth="1"/>
    <col min="4097" max="4097" width="2.7109375" customWidth="1"/>
    <col min="4101" max="4101" width="11.5703125" customWidth="1"/>
    <col min="4102" max="4102" width="12.7109375" customWidth="1"/>
    <col min="4353" max="4353" width="2.7109375" customWidth="1"/>
    <col min="4357" max="4357" width="11.5703125" customWidth="1"/>
    <col min="4358" max="4358" width="12.7109375" customWidth="1"/>
    <col min="4609" max="4609" width="2.7109375" customWidth="1"/>
    <col min="4613" max="4613" width="11.5703125" customWidth="1"/>
    <col min="4614" max="4614" width="12.7109375" customWidth="1"/>
    <col min="4865" max="4865" width="2.7109375" customWidth="1"/>
    <col min="4869" max="4869" width="11.5703125" customWidth="1"/>
    <col min="4870" max="4870" width="12.7109375" customWidth="1"/>
    <col min="5121" max="5121" width="2.7109375" customWidth="1"/>
    <col min="5125" max="5125" width="11.5703125" customWidth="1"/>
    <col min="5126" max="5126" width="12.7109375" customWidth="1"/>
    <col min="5377" max="5377" width="2.7109375" customWidth="1"/>
    <col min="5381" max="5381" width="11.5703125" customWidth="1"/>
    <col min="5382" max="5382" width="12.7109375" customWidth="1"/>
    <col min="5633" max="5633" width="2.7109375" customWidth="1"/>
    <col min="5637" max="5637" width="11.5703125" customWidth="1"/>
    <col min="5638" max="5638" width="12.7109375" customWidth="1"/>
    <col min="5889" max="5889" width="2.7109375" customWidth="1"/>
    <col min="5893" max="5893" width="11.5703125" customWidth="1"/>
    <col min="5894" max="5894" width="12.7109375" customWidth="1"/>
    <col min="6145" max="6145" width="2.7109375" customWidth="1"/>
    <col min="6149" max="6149" width="11.5703125" customWidth="1"/>
    <col min="6150" max="6150" width="12.7109375" customWidth="1"/>
    <col min="6401" max="6401" width="2.7109375" customWidth="1"/>
    <col min="6405" max="6405" width="11.5703125" customWidth="1"/>
    <col min="6406" max="6406" width="12.7109375" customWidth="1"/>
    <col min="6657" max="6657" width="2.7109375" customWidth="1"/>
    <col min="6661" max="6661" width="11.5703125" customWidth="1"/>
    <col min="6662" max="6662" width="12.7109375" customWidth="1"/>
    <col min="6913" max="6913" width="2.7109375" customWidth="1"/>
    <col min="6917" max="6917" width="11.5703125" customWidth="1"/>
    <col min="6918" max="6918" width="12.7109375" customWidth="1"/>
    <col min="7169" max="7169" width="2.7109375" customWidth="1"/>
    <col min="7173" max="7173" width="11.5703125" customWidth="1"/>
    <col min="7174" max="7174" width="12.7109375" customWidth="1"/>
    <col min="7425" max="7425" width="2.7109375" customWidth="1"/>
    <col min="7429" max="7429" width="11.5703125" customWidth="1"/>
    <col min="7430" max="7430" width="12.7109375" customWidth="1"/>
    <col min="7681" max="7681" width="2.7109375" customWidth="1"/>
    <col min="7685" max="7685" width="11.5703125" customWidth="1"/>
    <col min="7686" max="7686" width="12.7109375" customWidth="1"/>
    <col min="7937" max="7937" width="2.7109375" customWidth="1"/>
    <col min="7941" max="7941" width="11.5703125" customWidth="1"/>
    <col min="7942" max="7942" width="12.7109375" customWidth="1"/>
    <col min="8193" max="8193" width="2.7109375" customWidth="1"/>
    <col min="8197" max="8197" width="11.5703125" customWidth="1"/>
    <col min="8198" max="8198" width="12.7109375" customWidth="1"/>
    <col min="8449" max="8449" width="2.7109375" customWidth="1"/>
    <col min="8453" max="8453" width="11.5703125" customWidth="1"/>
    <col min="8454" max="8454" width="12.7109375" customWidth="1"/>
    <col min="8705" max="8705" width="2.7109375" customWidth="1"/>
    <col min="8709" max="8709" width="11.5703125" customWidth="1"/>
    <col min="8710" max="8710" width="12.7109375" customWidth="1"/>
    <col min="8961" max="8961" width="2.7109375" customWidth="1"/>
    <col min="8965" max="8965" width="11.5703125" customWidth="1"/>
    <col min="8966" max="8966" width="12.7109375" customWidth="1"/>
    <col min="9217" max="9217" width="2.7109375" customWidth="1"/>
    <col min="9221" max="9221" width="11.5703125" customWidth="1"/>
    <col min="9222" max="9222" width="12.7109375" customWidth="1"/>
    <col min="9473" max="9473" width="2.7109375" customWidth="1"/>
    <col min="9477" max="9477" width="11.5703125" customWidth="1"/>
    <col min="9478" max="9478" width="12.7109375" customWidth="1"/>
    <col min="9729" max="9729" width="2.7109375" customWidth="1"/>
    <col min="9733" max="9733" width="11.5703125" customWidth="1"/>
    <col min="9734" max="9734" width="12.7109375" customWidth="1"/>
    <col min="9985" max="9985" width="2.7109375" customWidth="1"/>
    <col min="9989" max="9989" width="11.5703125" customWidth="1"/>
    <col min="9990" max="9990" width="12.7109375" customWidth="1"/>
    <col min="10241" max="10241" width="2.7109375" customWidth="1"/>
    <col min="10245" max="10245" width="11.5703125" customWidth="1"/>
    <col min="10246" max="10246" width="12.7109375" customWidth="1"/>
    <col min="10497" max="10497" width="2.7109375" customWidth="1"/>
    <col min="10501" max="10501" width="11.5703125" customWidth="1"/>
    <col min="10502" max="10502" width="12.7109375" customWidth="1"/>
    <col min="10753" max="10753" width="2.7109375" customWidth="1"/>
    <col min="10757" max="10757" width="11.5703125" customWidth="1"/>
    <col min="10758" max="10758" width="12.7109375" customWidth="1"/>
    <col min="11009" max="11009" width="2.7109375" customWidth="1"/>
    <col min="11013" max="11013" width="11.5703125" customWidth="1"/>
    <col min="11014" max="11014" width="12.7109375" customWidth="1"/>
    <col min="11265" max="11265" width="2.7109375" customWidth="1"/>
    <col min="11269" max="11269" width="11.5703125" customWidth="1"/>
    <col min="11270" max="11270" width="12.7109375" customWidth="1"/>
    <col min="11521" max="11521" width="2.7109375" customWidth="1"/>
    <col min="11525" max="11525" width="11.5703125" customWidth="1"/>
    <col min="11526" max="11526" width="12.7109375" customWidth="1"/>
    <col min="11777" max="11777" width="2.7109375" customWidth="1"/>
    <col min="11781" max="11781" width="11.5703125" customWidth="1"/>
    <col min="11782" max="11782" width="12.7109375" customWidth="1"/>
    <col min="12033" max="12033" width="2.7109375" customWidth="1"/>
    <col min="12037" max="12037" width="11.5703125" customWidth="1"/>
    <col min="12038" max="12038" width="12.7109375" customWidth="1"/>
    <col min="12289" max="12289" width="2.7109375" customWidth="1"/>
    <col min="12293" max="12293" width="11.5703125" customWidth="1"/>
    <col min="12294" max="12294" width="12.7109375" customWidth="1"/>
    <col min="12545" max="12545" width="2.7109375" customWidth="1"/>
    <col min="12549" max="12549" width="11.5703125" customWidth="1"/>
    <col min="12550" max="12550" width="12.7109375" customWidth="1"/>
    <col min="12801" max="12801" width="2.7109375" customWidth="1"/>
    <col min="12805" max="12805" width="11.5703125" customWidth="1"/>
    <col min="12806" max="12806" width="12.7109375" customWidth="1"/>
    <col min="13057" max="13057" width="2.7109375" customWidth="1"/>
    <col min="13061" max="13061" width="11.5703125" customWidth="1"/>
    <col min="13062" max="13062" width="12.7109375" customWidth="1"/>
    <col min="13313" max="13313" width="2.7109375" customWidth="1"/>
    <col min="13317" max="13317" width="11.5703125" customWidth="1"/>
    <col min="13318" max="13318" width="12.7109375" customWidth="1"/>
    <col min="13569" max="13569" width="2.7109375" customWidth="1"/>
    <col min="13573" max="13573" width="11.5703125" customWidth="1"/>
    <col min="13574" max="13574" width="12.7109375" customWidth="1"/>
    <col min="13825" max="13825" width="2.7109375" customWidth="1"/>
    <col min="13829" max="13829" width="11.5703125" customWidth="1"/>
    <col min="13830" max="13830" width="12.7109375" customWidth="1"/>
    <col min="14081" max="14081" width="2.7109375" customWidth="1"/>
    <col min="14085" max="14085" width="11.5703125" customWidth="1"/>
    <col min="14086" max="14086" width="12.7109375" customWidth="1"/>
    <col min="14337" max="14337" width="2.7109375" customWidth="1"/>
    <col min="14341" max="14341" width="11.5703125" customWidth="1"/>
    <col min="14342" max="14342" width="12.7109375" customWidth="1"/>
    <col min="14593" max="14593" width="2.7109375" customWidth="1"/>
    <col min="14597" max="14597" width="11.5703125" customWidth="1"/>
    <col min="14598" max="14598" width="12.7109375" customWidth="1"/>
    <col min="14849" max="14849" width="2.7109375" customWidth="1"/>
    <col min="14853" max="14853" width="11.5703125" customWidth="1"/>
    <col min="14854" max="14854" width="12.7109375" customWidth="1"/>
    <col min="15105" max="15105" width="2.7109375" customWidth="1"/>
    <col min="15109" max="15109" width="11.5703125" customWidth="1"/>
    <col min="15110" max="15110" width="12.7109375" customWidth="1"/>
    <col min="15361" max="15361" width="2.7109375" customWidth="1"/>
    <col min="15365" max="15365" width="11.5703125" customWidth="1"/>
    <col min="15366" max="15366" width="12.7109375" customWidth="1"/>
    <col min="15617" max="15617" width="2.7109375" customWidth="1"/>
    <col min="15621" max="15621" width="11.5703125" customWidth="1"/>
    <col min="15622" max="15622" width="12.7109375" customWidth="1"/>
    <col min="15873" max="15873" width="2.7109375" customWidth="1"/>
    <col min="15877" max="15877" width="11.5703125" customWidth="1"/>
    <col min="15878" max="15878" width="12.7109375" customWidth="1"/>
    <col min="16129" max="16129" width="2.7109375" customWidth="1"/>
    <col min="16133" max="16133" width="11.5703125" customWidth="1"/>
    <col min="16134" max="16134" width="12.7109375" customWidth="1"/>
  </cols>
  <sheetData>
    <row r="1" spans="1:10" ht="45" customHeight="1">
      <c r="A1" s="18"/>
      <c r="B1" s="18"/>
      <c r="C1" s="18"/>
      <c r="D1" s="18"/>
      <c r="E1" s="18"/>
      <c r="F1" s="18"/>
      <c r="G1" s="18"/>
      <c r="H1" s="18"/>
      <c r="I1" s="18"/>
      <c r="J1" s="19"/>
    </row>
    <row r="3" spans="1:10">
      <c r="B3" s="14" t="s">
        <v>36</v>
      </c>
      <c r="C3" s="14" t="s">
        <v>37</v>
      </c>
      <c r="D3" s="14" t="s">
        <v>38</v>
      </c>
      <c r="E3" s="14" t="s">
        <v>39</v>
      </c>
    </row>
    <row r="4" spans="1:10">
      <c r="B4" s="13" t="s">
        <v>3</v>
      </c>
      <c r="C4" s="13">
        <v>1000</v>
      </c>
      <c r="D4" s="13">
        <v>5000</v>
      </c>
      <c r="E4" s="20" t="str">
        <f>IF(C4&gt;=D4,"Achieved","Not Achieved")</f>
        <v>Not Achieved</v>
      </c>
      <c r="F4" s="21" t="s">
        <v>40</v>
      </c>
    </row>
    <row r="5" spans="1:10">
      <c r="B5" s="13" t="s">
        <v>6</v>
      </c>
      <c r="C5" s="13">
        <v>6000</v>
      </c>
      <c r="D5" s="13">
        <v>5000</v>
      </c>
      <c r="E5" s="20" t="str">
        <f>IF(C5&gt;=D5,"Achieved","Not Achieved")</f>
        <v>Achieved</v>
      </c>
      <c r="F5" s="21" t="s">
        <v>41</v>
      </c>
    </row>
    <row r="6" spans="1:10">
      <c r="B6" s="13" t="s">
        <v>9</v>
      </c>
      <c r="C6" s="13">
        <v>2000</v>
      </c>
      <c r="D6" s="13">
        <v>4000</v>
      </c>
      <c r="E6" s="20" t="str">
        <f>IF(C6&gt;=D6,"Achieved","Not Achieved")</f>
        <v>Not Achieved</v>
      </c>
      <c r="F6" s="21" t="s">
        <v>42</v>
      </c>
    </row>
    <row r="8" spans="1:10" ht="15.75" thickBot="1">
      <c r="B8" s="22" t="s">
        <v>15</v>
      </c>
      <c r="C8" s="22"/>
      <c r="D8" s="22"/>
      <c r="E8" s="22"/>
      <c r="F8" s="22"/>
      <c r="G8" s="22"/>
      <c r="H8" s="22"/>
      <c r="I8" s="22"/>
    </row>
    <row r="9" spans="1:10">
      <c r="B9" t="s">
        <v>43</v>
      </c>
    </row>
    <row r="10" spans="1:10">
      <c r="B10" t="s">
        <v>44</v>
      </c>
    </row>
    <row r="11" spans="1:10">
      <c r="B11" t="s">
        <v>45</v>
      </c>
    </row>
    <row r="12" spans="1:10">
      <c r="B12" t="s">
        <v>46</v>
      </c>
    </row>
    <row r="14" spans="1:10" ht="15.75" thickBot="1">
      <c r="B14" s="22" t="s">
        <v>17</v>
      </c>
      <c r="C14" s="22"/>
      <c r="D14" s="22"/>
      <c r="E14" s="22"/>
      <c r="F14" s="22"/>
      <c r="G14" s="22"/>
      <c r="H14" s="22"/>
      <c r="I14" s="22"/>
    </row>
    <row r="15" spans="1:10">
      <c r="B15" t="s">
        <v>47</v>
      </c>
    </row>
    <row r="16" spans="1:10">
      <c r="B16" t="s">
        <v>48</v>
      </c>
    </row>
    <row r="17" spans="2:9">
      <c r="B17" t="s">
        <v>49</v>
      </c>
    </row>
    <row r="19" spans="2:9" ht="15.75" thickBot="1">
      <c r="B19" s="22" t="s">
        <v>20</v>
      </c>
      <c r="C19" s="22"/>
      <c r="D19" s="22"/>
      <c r="E19" s="22"/>
      <c r="F19" s="22"/>
      <c r="G19" s="22"/>
      <c r="H19" s="22"/>
      <c r="I19" s="22"/>
    </row>
    <row r="20" spans="2:9">
      <c r="B20" t="s">
        <v>50</v>
      </c>
    </row>
    <row r="22" spans="2:9" ht="15.75" thickBot="1">
      <c r="B22" s="22" t="s">
        <v>51</v>
      </c>
      <c r="C22" s="22"/>
      <c r="D22" s="22"/>
      <c r="E22" s="22"/>
      <c r="F22" s="22"/>
      <c r="G22" s="22"/>
      <c r="H22" s="22"/>
      <c r="I22" s="22"/>
    </row>
    <row r="23" spans="2:9">
      <c r="B23" t="s">
        <v>52</v>
      </c>
    </row>
    <row r="24" spans="2:9">
      <c r="B24" t="s">
        <v>53</v>
      </c>
    </row>
    <row r="25" spans="2:9">
      <c r="B25" t="s">
        <v>54</v>
      </c>
    </row>
    <row r="26" spans="2:9">
      <c r="B26" t="s">
        <v>55</v>
      </c>
    </row>
    <row r="27" spans="2:9">
      <c r="B27" t="s">
        <v>56</v>
      </c>
    </row>
    <row r="28" spans="2:9">
      <c r="B28" t="s">
        <v>57</v>
      </c>
    </row>
    <row r="30" spans="2:9">
      <c r="B30" s="14" t="s">
        <v>36</v>
      </c>
      <c r="C30" s="14" t="s">
        <v>37</v>
      </c>
      <c r="D30" s="14" t="s">
        <v>38</v>
      </c>
      <c r="E30" s="14" t="s">
        <v>39</v>
      </c>
    </row>
    <row r="31" spans="2:9">
      <c r="B31" s="13" t="s">
        <v>3</v>
      </c>
      <c r="C31" s="13">
        <v>1000</v>
      </c>
      <c r="D31" s="13">
        <v>5000</v>
      </c>
      <c r="E31" s="20" t="str">
        <f>IF(C31&gt;=D31,"Achieved","Not Achieved")</f>
        <v>Not Achieved</v>
      </c>
      <c r="F31" s="21" t="s">
        <v>58</v>
      </c>
    </row>
    <row r="32" spans="2:9">
      <c r="B32" s="13" t="s">
        <v>6</v>
      </c>
      <c r="C32" s="13">
        <v>6000</v>
      </c>
      <c r="D32" s="13">
        <v>5000</v>
      </c>
      <c r="E32" s="20" t="str">
        <f>IF(C32&gt;=D32,"Achieved","Not Achieved")</f>
        <v>Achieved</v>
      </c>
      <c r="F32" s="21" t="s">
        <v>59</v>
      </c>
    </row>
    <row r="33" spans="2:9">
      <c r="B33" s="13" t="s">
        <v>9</v>
      </c>
      <c r="C33" s="13">
        <v>2000</v>
      </c>
      <c r="D33" s="13">
        <v>4000</v>
      </c>
      <c r="E33" s="20" t="str">
        <f>IF(C33&gt;=D33,"Achieved","Not Achieved")</f>
        <v>Not Achieved</v>
      </c>
      <c r="F33" s="21" t="s">
        <v>60</v>
      </c>
    </row>
    <row r="36" spans="2:9" ht="15.75" thickBot="1">
      <c r="B36" s="22" t="s">
        <v>61</v>
      </c>
      <c r="C36" s="22"/>
      <c r="D36" s="22"/>
      <c r="E36" s="22"/>
      <c r="F36" s="22"/>
      <c r="G36" s="22"/>
      <c r="H36" s="22"/>
      <c r="I36" s="22"/>
    </row>
    <row r="37" spans="2:9">
      <c r="B37" t="s">
        <v>62</v>
      </c>
    </row>
    <row r="38" spans="2:9">
      <c r="B38" t="s">
        <v>63</v>
      </c>
    </row>
    <row r="39" spans="2:9">
      <c r="B39" t="s">
        <v>64</v>
      </c>
    </row>
    <row r="40" spans="2:9">
      <c r="B40" t="s">
        <v>65</v>
      </c>
    </row>
    <row r="42" spans="2:9">
      <c r="B42" s="14" t="s">
        <v>36</v>
      </c>
      <c r="C42" s="14" t="s">
        <v>37</v>
      </c>
      <c r="D42" s="14" t="s">
        <v>38</v>
      </c>
      <c r="E42" s="14" t="s">
        <v>66</v>
      </c>
    </row>
    <row r="43" spans="2:9">
      <c r="B43" s="13" t="s">
        <v>3</v>
      </c>
      <c r="C43" s="13">
        <v>1000</v>
      </c>
      <c r="D43" s="13">
        <v>5000</v>
      </c>
      <c r="E43" s="20">
        <f>IF(C43&gt;=D43,C43*10%,C43*5%)</f>
        <v>50</v>
      </c>
      <c r="F43" s="21" t="s">
        <v>67</v>
      </c>
    </row>
    <row r="44" spans="2:9">
      <c r="B44" s="13" t="s">
        <v>6</v>
      </c>
      <c r="C44" s="13">
        <v>6000</v>
      </c>
      <c r="D44" s="13">
        <v>5000</v>
      </c>
      <c r="E44" s="20">
        <f>IF(C44&gt;=D44,C44*10%,C44*5%)</f>
        <v>600</v>
      </c>
      <c r="F44" s="21" t="s">
        <v>68</v>
      </c>
    </row>
    <row r="45" spans="2:9">
      <c r="B45" s="13" t="s">
        <v>9</v>
      </c>
      <c r="C45" s="13">
        <v>2000</v>
      </c>
      <c r="D45" s="13">
        <v>4000</v>
      </c>
      <c r="E45" s="20">
        <f>IF(C45&gt;=D45,C45*10%,C45*5%)</f>
        <v>100</v>
      </c>
      <c r="F45" s="21" t="s">
        <v>69</v>
      </c>
    </row>
    <row r="48" spans="2:9" ht="15.75" thickBot="1">
      <c r="B48" s="22" t="s">
        <v>70</v>
      </c>
      <c r="C48" s="22"/>
      <c r="D48" s="22"/>
      <c r="E48" s="22"/>
      <c r="F48" s="22"/>
      <c r="G48" s="22"/>
      <c r="H48" s="22"/>
      <c r="I48" s="22"/>
    </row>
    <row r="49" spans="2:6">
      <c r="B49" t="s">
        <v>71</v>
      </c>
    </row>
    <row r="50" spans="2:6">
      <c r="B50" t="s">
        <v>72</v>
      </c>
    </row>
    <row r="51" spans="2:6">
      <c r="B51" t="s">
        <v>73</v>
      </c>
    </row>
    <row r="52" spans="2:6">
      <c r="B52" t="s">
        <v>74</v>
      </c>
    </row>
    <row r="53" spans="2:6">
      <c r="B53" t="s">
        <v>75</v>
      </c>
    </row>
    <row r="54" spans="2:6">
      <c r="B54" t="s">
        <v>76</v>
      </c>
    </row>
    <row r="56" spans="2:6">
      <c r="B56" s="23"/>
      <c r="C56" s="23" t="s">
        <v>77</v>
      </c>
      <c r="D56" s="23" t="s">
        <v>78</v>
      </c>
    </row>
    <row r="57" spans="2:6">
      <c r="B57" s="24" t="s">
        <v>79</v>
      </c>
      <c r="C57" s="24" t="s">
        <v>80</v>
      </c>
      <c r="D57" s="24" t="s">
        <v>81</v>
      </c>
      <c r="E57" s="14" t="s">
        <v>82</v>
      </c>
      <c r="F57" s="14" t="s">
        <v>83</v>
      </c>
    </row>
    <row r="58" spans="2:6">
      <c r="B58" s="13" t="s">
        <v>84</v>
      </c>
      <c r="C58" s="13" t="s">
        <v>85</v>
      </c>
      <c r="D58" s="79">
        <v>2000</v>
      </c>
      <c r="E58" s="74">
        <f>IF(AND(C58="Yes",D58&gt;=1000),D58*10%,0)</f>
        <v>200</v>
      </c>
      <c r="F58" s="74">
        <f>D58-E58</f>
        <v>1800</v>
      </c>
    </row>
    <row r="59" spans="2:6">
      <c r="B59" s="13" t="s">
        <v>86</v>
      </c>
      <c r="C59" s="13" t="s">
        <v>87</v>
      </c>
      <c r="D59" s="79">
        <v>2000</v>
      </c>
      <c r="E59" s="74">
        <f>IF(AND(C59="Yes",D59&gt;=1000),D59*10%,0)</f>
        <v>0</v>
      </c>
      <c r="F59" s="74">
        <f>D59-E59</f>
        <v>2000</v>
      </c>
    </row>
    <row r="60" spans="2:6">
      <c r="B60" s="13" t="s">
        <v>88</v>
      </c>
      <c r="C60" s="13" t="s">
        <v>85</v>
      </c>
      <c r="D60" s="79">
        <v>500</v>
      </c>
      <c r="E60" s="74">
        <f>IF(AND(C60="Yes",D60&gt;=1000),D60*10%,0)</f>
        <v>0</v>
      </c>
      <c r="F60" s="74">
        <f>D60-E60</f>
        <v>500</v>
      </c>
    </row>
    <row r="61" spans="2:6">
      <c r="B61" s="13" t="s">
        <v>89</v>
      </c>
      <c r="C61" s="13" t="s">
        <v>85</v>
      </c>
      <c r="D61" s="79">
        <v>3000</v>
      </c>
      <c r="E61" s="74">
        <f>IF(AND(C61="Yes",D61&gt;=1000),D61*10%,0)</f>
        <v>300</v>
      </c>
      <c r="F61" s="74">
        <f>D61-E61</f>
        <v>2700</v>
      </c>
    </row>
    <row r="62" spans="2:6">
      <c r="E62" s="25" t="s">
        <v>90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6"/>
  <dimension ref="A1:J46"/>
  <sheetViews>
    <sheetView showGridLines="0" workbookViewId="0"/>
  </sheetViews>
  <sheetFormatPr defaultRowHeight="15"/>
  <cols>
    <col min="2" max="2" width="19.5703125" customWidth="1"/>
    <col min="3" max="3" width="13.7109375" customWidth="1"/>
    <col min="4" max="4" width="17.42578125" customWidth="1"/>
    <col min="5" max="5" width="9.140625" customWidth="1"/>
  </cols>
  <sheetData>
    <row r="1" spans="1:10" ht="45" customHeight="1">
      <c r="A1" s="18"/>
      <c r="B1" s="18"/>
      <c r="C1" s="18"/>
      <c r="D1" s="18"/>
      <c r="E1" s="18"/>
      <c r="F1" s="18"/>
      <c r="G1" s="18"/>
      <c r="H1" s="18"/>
      <c r="I1" s="18"/>
      <c r="J1" s="19"/>
    </row>
    <row r="8" spans="1:10" ht="15.75" thickBot="1">
      <c r="B8" s="22" t="s">
        <v>15</v>
      </c>
      <c r="C8" s="22"/>
      <c r="D8" s="22"/>
      <c r="E8" s="22"/>
      <c r="F8" s="22"/>
      <c r="G8" s="22"/>
      <c r="H8" s="22"/>
      <c r="I8" s="22"/>
    </row>
    <row r="9" spans="1:10">
      <c r="B9" t="s">
        <v>43</v>
      </c>
    </row>
    <row r="10" spans="1:10">
      <c r="B10" t="s">
        <v>44</v>
      </c>
    </row>
    <row r="11" spans="1:10">
      <c r="B11" t="s">
        <v>91</v>
      </c>
    </row>
    <row r="12" spans="1:10">
      <c r="B12" t="s">
        <v>92</v>
      </c>
    </row>
    <row r="14" spans="1:10" ht="15.75" thickBot="1">
      <c r="B14" s="22" t="s">
        <v>17</v>
      </c>
      <c r="C14" s="22"/>
      <c r="D14" s="22"/>
      <c r="E14" s="22"/>
      <c r="F14" s="22"/>
      <c r="G14" s="22"/>
      <c r="H14" s="22"/>
      <c r="I14" s="22"/>
    </row>
    <row r="15" spans="1:10">
      <c r="B15" t="s">
        <v>47</v>
      </c>
    </row>
    <row r="16" spans="1:10">
      <c r="B16" t="s">
        <v>48</v>
      </c>
    </row>
    <row r="17" spans="2:9">
      <c r="B17" t="s">
        <v>49</v>
      </c>
    </row>
    <row r="19" spans="2:9" ht="15.75" thickBot="1">
      <c r="B19" s="22" t="s">
        <v>20</v>
      </c>
      <c r="C19" s="22"/>
      <c r="D19" s="22"/>
      <c r="E19" s="22"/>
      <c r="F19" s="22"/>
      <c r="G19" s="22"/>
      <c r="H19" s="22"/>
      <c r="I19" s="22"/>
    </row>
    <row r="20" spans="2:9">
      <c r="B20" t="s">
        <v>50</v>
      </c>
    </row>
    <row r="22" spans="2:9" ht="15.75" thickBot="1">
      <c r="B22" s="22" t="s">
        <v>51</v>
      </c>
      <c r="C22" s="22"/>
      <c r="D22" s="22"/>
      <c r="E22" s="22"/>
      <c r="F22" s="22"/>
      <c r="G22" s="22"/>
      <c r="H22" s="22"/>
      <c r="I22" s="22"/>
    </row>
    <row r="23" spans="2:9">
      <c r="B23" s="28"/>
      <c r="C23" s="28"/>
      <c r="D23" s="28"/>
      <c r="E23" s="28"/>
      <c r="F23" s="28"/>
      <c r="G23" s="28"/>
      <c r="H23" s="28"/>
      <c r="I23" s="28"/>
    </row>
    <row r="24" spans="2:9" ht="30">
      <c r="B24" s="26" t="s">
        <v>93</v>
      </c>
      <c r="C24" s="29" t="s">
        <v>110</v>
      </c>
    </row>
    <row r="25" spans="2:9">
      <c r="B25" s="27" t="s">
        <v>94</v>
      </c>
      <c r="C25" s="30">
        <v>3</v>
      </c>
      <c r="D25" s="20" t="str">
        <f>IF(C25&gt;=6,"Outstanding",IF(C25=5,"Very Good",IF(C25=4,"Good",IF(C25=3,"Partial Performing","Unsatisfactory"))))</f>
        <v>Partial Performing</v>
      </c>
    </row>
    <row r="26" spans="2:9">
      <c r="B26" s="27" t="s">
        <v>95</v>
      </c>
      <c r="C26" s="30">
        <v>2</v>
      </c>
      <c r="D26" s="20" t="str">
        <f t="shared" ref="D26:D40" si="0">IF(C26&gt;=6,"Outstanding",IF(C26=5,"Very Good",IF(C26=4,"Good",IF(C26=3,"Partial Performing","Unsatisfactory"))))</f>
        <v>Unsatisfactory</v>
      </c>
    </row>
    <row r="27" spans="2:9">
      <c r="B27" s="27" t="s">
        <v>96</v>
      </c>
      <c r="C27" s="30">
        <v>1</v>
      </c>
      <c r="D27" s="20" t="str">
        <f t="shared" si="0"/>
        <v>Unsatisfactory</v>
      </c>
    </row>
    <row r="28" spans="2:9">
      <c r="B28" s="27" t="s">
        <v>97</v>
      </c>
      <c r="C28" s="30">
        <v>4</v>
      </c>
      <c r="D28" s="20" t="str">
        <f t="shared" si="0"/>
        <v>Good</v>
      </c>
    </row>
    <row r="29" spans="2:9">
      <c r="B29" s="27" t="s">
        <v>98</v>
      </c>
      <c r="C29" s="30">
        <v>5</v>
      </c>
      <c r="D29" s="20" t="str">
        <f t="shared" si="0"/>
        <v>Very Good</v>
      </c>
    </row>
    <row r="30" spans="2:9">
      <c r="B30" s="27" t="s">
        <v>99</v>
      </c>
      <c r="C30" s="30">
        <v>1</v>
      </c>
      <c r="D30" s="20" t="str">
        <f t="shared" si="0"/>
        <v>Unsatisfactory</v>
      </c>
    </row>
    <row r="31" spans="2:9">
      <c r="B31" s="27" t="s">
        <v>100</v>
      </c>
      <c r="C31" s="30">
        <v>2</v>
      </c>
      <c r="D31" s="20" t="str">
        <f t="shared" si="0"/>
        <v>Unsatisfactory</v>
      </c>
    </row>
    <row r="32" spans="2:9">
      <c r="B32" s="27" t="s">
        <v>101</v>
      </c>
      <c r="C32" s="30">
        <v>4</v>
      </c>
      <c r="D32" s="20" t="str">
        <f t="shared" si="0"/>
        <v>Good</v>
      </c>
    </row>
    <row r="33" spans="2:9">
      <c r="B33" s="27" t="s">
        <v>102</v>
      </c>
      <c r="C33" s="30">
        <v>2</v>
      </c>
      <c r="D33" s="20" t="str">
        <f t="shared" si="0"/>
        <v>Unsatisfactory</v>
      </c>
    </row>
    <row r="34" spans="2:9">
      <c r="B34" s="27" t="s">
        <v>103</v>
      </c>
      <c r="C34" s="30">
        <v>2</v>
      </c>
      <c r="D34" s="20" t="str">
        <f t="shared" si="0"/>
        <v>Unsatisfactory</v>
      </c>
    </row>
    <row r="35" spans="2:9">
      <c r="B35" s="27" t="s">
        <v>104</v>
      </c>
      <c r="C35" s="30">
        <v>4</v>
      </c>
      <c r="D35" s="20" t="str">
        <f t="shared" si="0"/>
        <v>Good</v>
      </c>
    </row>
    <row r="36" spans="2:9">
      <c r="B36" s="27" t="s">
        <v>105</v>
      </c>
      <c r="C36" s="30">
        <v>3</v>
      </c>
      <c r="D36" s="20" t="str">
        <f t="shared" si="0"/>
        <v>Partial Performing</v>
      </c>
    </row>
    <row r="37" spans="2:9">
      <c r="B37" s="27" t="s">
        <v>106</v>
      </c>
      <c r="C37" s="30">
        <v>2</v>
      </c>
      <c r="D37" s="20" t="str">
        <f t="shared" si="0"/>
        <v>Unsatisfactory</v>
      </c>
    </row>
    <row r="38" spans="2:9">
      <c r="B38" s="27" t="s">
        <v>107</v>
      </c>
      <c r="C38" s="30">
        <v>4</v>
      </c>
      <c r="D38" s="20" t="str">
        <f t="shared" si="0"/>
        <v>Good</v>
      </c>
    </row>
    <row r="39" spans="2:9">
      <c r="B39" s="27" t="s">
        <v>108</v>
      </c>
      <c r="C39" s="30">
        <v>3</v>
      </c>
      <c r="D39" s="20" t="str">
        <f t="shared" si="0"/>
        <v>Partial Performing</v>
      </c>
    </row>
    <row r="40" spans="2:9">
      <c r="B40" s="27" t="s">
        <v>109</v>
      </c>
      <c r="C40" s="30">
        <v>6</v>
      </c>
      <c r="D40" s="20" t="str">
        <f t="shared" si="0"/>
        <v>Outstanding</v>
      </c>
    </row>
    <row r="42" spans="2:9">
      <c r="B42" s="21" t="s">
        <v>111</v>
      </c>
    </row>
    <row r="45" spans="2:9" ht="15.75" thickBot="1">
      <c r="B45" s="22" t="s">
        <v>22</v>
      </c>
      <c r="C45" s="22"/>
      <c r="D45" s="22"/>
      <c r="E45" s="22"/>
      <c r="F45" s="22"/>
      <c r="G45" s="22"/>
      <c r="H45" s="22"/>
      <c r="I45" s="22"/>
    </row>
    <row r="46" spans="2:9">
      <c r="B46" t="s">
        <v>112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codeName="Sheet7"/>
  <dimension ref="A1:K131"/>
  <sheetViews>
    <sheetView showGridLines="0" workbookViewId="0"/>
  </sheetViews>
  <sheetFormatPr defaultRowHeight="15"/>
  <cols>
    <col min="1" max="1" width="2.7109375" customWidth="1"/>
    <col min="10" max="10" width="8.85546875" customWidth="1"/>
    <col min="257" max="257" width="2.7109375" customWidth="1"/>
    <col min="266" max="266" width="8.85546875" customWidth="1"/>
    <col min="513" max="513" width="2.7109375" customWidth="1"/>
    <col min="522" max="522" width="8.85546875" customWidth="1"/>
    <col min="769" max="769" width="2.7109375" customWidth="1"/>
    <col min="778" max="778" width="8.85546875" customWidth="1"/>
    <col min="1025" max="1025" width="2.7109375" customWidth="1"/>
    <col min="1034" max="1034" width="8.85546875" customWidth="1"/>
    <col min="1281" max="1281" width="2.7109375" customWidth="1"/>
    <col min="1290" max="1290" width="8.85546875" customWidth="1"/>
    <col min="1537" max="1537" width="2.7109375" customWidth="1"/>
    <col min="1546" max="1546" width="8.85546875" customWidth="1"/>
    <col min="1793" max="1793" width="2.7109375" customWidth="1"/>
    <col min="1802" max="1802" width="8.85546875" customWidth="1"/>
    <col min="2049" max="2049" width="2.7109375" customWidth="1"/>
    <col min="2058" max="2058" width="8.85546875" customWidth="1"/>
    <col min="2305" max="2305" width="2.7109375" customWidth="1"/>
    <col min="2314" max="2314" width="8.85546875" customWidth="1"/>
    <col min="2561" max="2561" width="2.7109375" customWidth="1"/>
    <col min="2570" max="2570" width="8.85546875" customWidth="1"/>
    <col min="2817" max="2817" width="2.7109375" customWidth="1"/>
    <col min="2826" max="2826" width="8.85546875" customWidth="1"/>
    <col min="3073" max="3073" width="2.7109375" customWidth="1"/>
    <col min="3082" max="3082" width="8.85546875" customWidth="1"/>
    <col min="3329" max="3329" width="2.7109375" customWidth="1"/>
    <col min="3338" max="3338" width="8.85546875" customWidth="1"/>
    <col min="3585" max="3585" width="2.7109375" customWidth="1"/>
    <col min="3594" max="3594" width="8.85546875" customWidth="1"/>
    <col min="3841" max="3841" width="2.7109375" customWidth="1"/>
    <col min="3850" max="3850" width="8.85546875" customWidth="1"/>
    <col min="4097" max="4097" width="2.7109375" customWidth="1"/>
    <col min="4106" max="4106" width="8.85546875" customWidth="1"/>
    <col min="4353" max="4353" width="2.7109375" customWidth="1"/>
    <col min="4362" max="4362" width="8.85546875" customWidth="1"/>
    <col min="4609" max="4609" width="2.7109375" customWidth="1"/>
    <col min="4618" max="4618" width="8.85546875" customWidth="1"/>
    <col min="4865" max="4865" width="2.7109375" customWidth="1"/>
    <col min="4874" max="4874" width="8.85546875" customWidth="1"/>
    <col min="5121" max="5121" width="2.7109375" customWidth="1"/>
    <col min="5130" max="5130" width="8.85546875" customWidth="1"/>
    <col min="5377" max="5377" width="2.7109375" customWidth="1"/>
    <col min="5386" max="5386" width="8.85546875" customWidth="1"/>
    <col min="5633" max="5633" width="2.7109375" customWidth="1"/>
    <col min="5642" max="5642" width="8.85546875" customWidth="1"/>
    <col min="5889" max="5889" width="2.7109375" customWidth="1"/>
    <col min="5898" max="5898" width="8.85546875" customWidth="1"/>
    <col min="6145" max="6145" width="2.7109375" customWidth="1"/>
    <col min="6154" max="6154" width="8.85546875" customWidth="1"/>
    <col min="6401" max="6401" width="2.7109375" customWidth="1"/>
    <col min="6410" max="6410" width="8.85546875" customWidth="1"/>
    <col min="6657" max="6657" width="2.7109375" customWidth="1"/>
    <col min="6666" max="6666" width="8.85546875" customWidth="1"/>
    <col min="6913" max="6913" width="2.7109375" customWidth="1"/>
    <col min="6922" max="6922" width="8.85546875" customWidth="1"/>
    <col min="7169" max="7169" width="2.7109375" customWidth="1"/>
    <col min="7178" max="7178" width="8.85546875" customWidth="1"/>
    <col min="7425" max="7425" width="2.7109375" customWidth="1"/>
    <col min="7434" max="7434" width="8.85546875" customWidth="1"/>
    <col min="7681" max="7681" width="2.7109375" customWidth="1"/>
    <col min="7690" max="7690" width="8.85546875" customWidth="1"/>
    <col min="7937" max="7937" width="2.7109375" customWidth="1"/>
    <col min="7946" max="7946" width="8.85546875" customWidth="1"/>
    <col min="8193" max="8193" width="2.7109375" customWidth="1"/>
    <col min="8202" max="8202" width="8.85546875" customWidth="1"/>
    <col min="8449" max="8449" width="2.7109375" customWidth="1"/>
    <col min="8458" max="8458" width="8.85546875" customWidth="1"/>
    <col min="8705" max="8705" width="2.7109375" customWidth="1"/>
    <col min="8714" max="8714" width="8.85546875" customWidth="1"/>
    <col min="8961" max="8961" width="2.7109375" customWidth="1"/>
    <col min="8970" max="8970" width="8.85546875" customWidth="1"/>
    <col min="9217" max="9217" width="2.7109375" customWidth="1"/>
    <col min="9226" max="9226" width="8.85546875" customWidth="1"/>
    <col min="9473" max="9473" width="2.7109375" customWidth="1"/>
    <col min="9482" max="9482" width="8.85546875" customWidth="1"/>
    <col min="9729" max="9729" width="2.7109375" customWidth="1"/>
    <col min="9738" max="9738" width="8.85546875" customWidth="1"/>
    <col min="9985" max="9985" width="2.7109375" customWidth="1"/>
    <col min="9994" max="9994" width="8.85546875" customWidth="1"/>
    <col min="10241" max="10241" width="2.7109375" customWidth="1"/>
    <col min="10250" max="10250" width="8.85546875" customWidth="1"/>
    <col min="10497" max="10497" width="2.7109375" customWidth="1"/>
    <col min="10506" max="10506" width="8.85546875" customWidth="1"/>
    <col min="10753" max="10753" width="2.7109375" customWidth="1"/>
    <col min="10762" max="10762" width="8.85546875" customWidth="1"/>
    <col min="11009" max="11009" width="2.7109375" customWidth="1"/>
    <col min="11018" max="11018" width="8.85546875" customWidth="1"/>
    <col min="11265" max="11265" width="2.7109375" customWidth="1"/>
    <col min="11274" max="11274" width="8.85546875" customWidth="1"/>
    <col min="11521" max="11521" width="2.7109375" customWidth="1"/>
    <col min="11530" max="11530" width="8.85546875" customWidth="1"/>
    <col min="11777" max="11777" width="2.7109375" customWidth="1"/>
    <col min="11786" max="11786" width="8.85546875" customWidth="1"/>
    <col min="12033" max="12033" width="2.7109375" customWidth="1"/>
    <col min="12042" max="12042" width="8.85546875" customWidth="1"/>
    <col min="12289" max="12289" width="2.7109375" customWidth="1"/>
    <col min="12298" max="12298" width="8.85546875" customWidth="1"/>
    <col min="12545" max="12545" width="2.7109375" customWidth="1"/>
    <col min="12554" max="12554" width="8.85546875" customWidth="1"/>
    <col min="12801" max="12801" width="2.7109375" customWidth="1"/>
    <col min="12810" max="12810" width="8.85546875" customWidth="1"/>
    <col min="13057" max="13057" width="2.7109375" customWidth="1"/>
    <col min="13066" max="13066" width="8.85546875" customWidth="1"/>
    <col min="13313" max="13313" width="2.7109375" customWidth="1"/>
    <col min="13322" max="13322" width="8.85546875" customWidth="1"/>
    <col min="13569" max="13569" width="2.7109375" customWidth="1"/>
    <col min="13578" max="13578" width="8.85546875" customWidth="1"/>
    <col min="13825" max="13825" width="2.7109375" customWidth="1"/>
    <col min="13834" max="13834" width="8.85546875" customWidth="1"/>
    <col min="14081" max="14081" width="2.7109375" customWidth="1"/>
    <col min="14090" max="14090" width="8.85546875" customWidth="1"/>
    <col min="14337" max="14337" width="2.7109375" customWidth="1"/>
    <col min="14346" max="14346" width="8.85546875" customWidth="1"/>
    <col min="14593" max="14593" width="2.7109375" customWidth="1"/>
    <col min="14602" max="14602" width="8.85546875" customWidth="1"/>
    <col min="14849" max="14849" width="2.7109375" customWidth="1"/>
    <col min="14858" max="14858" width="8.85546875" customWidth="1"/>
    <col min="15105" max="15105" width="2.7109375" customWidth="1"/>
    <col min="15114" max="15114" width="8.85546875" customWidth="1"/>
    <col min="15361" max="15361" width="2.7109375" customWidth="1"/>
    <col min="15370" max="15370" width="8.85546875" customWidth="1"/>
    <col min="15617" max="15617" width="2.7109375" customWidth="1"/>
    <col min="15626" max="15626" width="8.85546875" customWidth="1"/>
    <col min="15873" max="15873" width="2.7109375" customWidth="1"/>
    <col min="15882" max="15882" width="8.85546875" customWidth="1"/>
    <col min="16129" max="16129" width="2.7109375" customWidth="1"/>
    <col min="16138" max="16138" width="8.85546875" customWidth="1"/>
  </cols>
  <sheetData>
    <row r="1" spans="1:11" ht="45" customHeight="1">
      <c r="A1" s="18"/>
      <c r="B1" s="18"/>
      <c r="C1" s="18"/>
      <c r="D1" s="18"/>
      <c r="E1" s="18"/>
      <c r="F1" s="18"/>
      <c r="G1" s="18"/>
      <c r="H1" s="18"/>
      <c r="I1" s="18"/>
      <c r="J1" s="18"/>
      <c r="K1" s="19"/>
    </row>
    <row r="3" spans="1:11">
      <c r="H3" s="32" t="s">
        <v>113</v>
      </c>
    </row>
    <row r="4" spans="1:11">
      <c r="H4" s="32" t="s">
        <v>114</v>
      </c>
    </row>
    <row r="5" spans="1:11">
      <c r="C5" s="33" t="s">
        <v>115</v>
      </c>
      <c r="D5" s="33" t="s">
        <v>116</v>
      </c>
      <c r="E5" s="33" t="s">
        <v>117</v>
      </c>
      <c r="F5" s="33" t="s">
        <v>118</v>
      </c>
      <c r="G5" s="33" t="s">
        <v>119</v>
      </c>
      <c r="H5" s="33" t="s">
        <v>120</v>
      </c>
    </row>
    <row r="6" spans="1:11">
      <c r="C6" s="14" t="s">
        <v>121</v>
      </c>
      <c r="D6" s="13">
        <v>10</v>
      </c>
      <c r="E6" s="13">
        <v>20</v>
      </c>
      <c r="F6" s="13">
        <v>30</v>
      </c>
      <c r="G6" s="13">
        <v>40</v>
      </c>
      <c r="H6" s="13">
        <v>50</v>
      </c>
    </row>
    <row r="7" spans="1:11">
      <c r="C7" s="14" t="s">
        <v>122</v>
      </c>
      <c r="D7" s="13">
        <v>80</v>
      </c>
      <c r="E7" s="13">
        <v>90</v>
      </c>
      <c r="F7" s="13">
        <v>100</v>
      </c>
      <c r="G7" s="13">
        <v>110</v>
      </c>
      <c r="H7" s="13">
        <v>120</v>
      </c>
    </row>
    <row r="8" spans="1:11">
      <c r="C8" s="14" t="s">
        <v>123</v>
      </c>
      <c r="D8" s="13">
        <v>97</v>
      </c>
      <c r="E8" s="13">
        <v>69</v>
      </c>
      <c r="F8" s="13">
        <v>45</v>
      </c>
      <c r="G8" s="13">
        <v>51</v>
      </c>
      <c r="H8" s="13">
        <v>77</v>
      </c>
    </row>
    <row r="11" spans="1:11">
      <c r="C11" s="34"/>
      <c r="D11" s="35"/>
      <c r="E11" s="35"/>
      <c r="F11" s="36" t="s">
        <v>124</v>
      </c>
      <c r="G11" s="13" t="s">
        <v>122</v>
      </c>
    </row>
    <row r="12" spans="1:11">
      <c r="C12" s="34"/>
      <c r="D12" s="35"/>
      <c r="E12" s="35"/>
      <c r="F12" s="36" t="s">
        <v>125</v>
      </c>
      <c r="G12" s="13">
        <v>4</v>
      </c>
    </row>
    <row r="14" spans="1:11">
      <c r="E14" s="34"/>
      <c r="F14" s="36" t="s">
        <v>126</v>
      </c>
      <c r="G14" s="20">
        <f>VLOOKUP(G11,C6:H8,G12,FALSE)</f>
        <v>100</v>
      </c>
    </row>
    <row r="15" spans="1:11">
      <c r="G15" s="21" t="s">
        <v>127</v>
      </c>
    </row>
    <row r="17" spans="2:10" ht="15.75" thickBot="1">
      <c r="B17" s="22" t="s">
        <v>128</v>
      </c>
      <c r="C17" s="22"/>
      <c r="D17" s="22"/>
      <c r="E17" s="22"/>
      <c r="F17" s="22"/>
      <c r="G17" s="22"/>
      <c r="H17" s="22"/>
      <c r="I17" s="22"/>
      <c r="J17" s="22"/>
    </row>
    <row r="18" spans="2:10">
      <c r="B18" t="s">
        <v>129</v>
      </c>
    </row>
    <row r="19" spans="2:10">
      <c r="B19" t="s">
        <v>130</v>
      </c>
    </row>
    <row r="21" spans="2:10" ht="15.75" thickBot="1">
      <c r="B21" s="22" t="s">
        <v>17</v>
      </c>
      <c r="C21" s="22"/>
      <c r="D21" s="22"/>
      <c r="E21" s="22"/>
      <c r="F21" s="22"/>
      <c r="G21" s="22"/>
      <c r="H21" s="22"/>
      <c r="I21" s="22"/>
      <c r="J21" s="22"/>
    </row>
    <row r="22" spans="2:10">
      <c r="B22" s="37" t="s">
        <v>131</v>
      </c>
    </row>
    <row r="23" spans="2:10">
      <c r="B23" t="s">
        <v>132</v>
      </c>
    </row>
    <row r="24" spans="2:10">
      <c r="B24" t="s">
        <v>133</v>
      </c>
    </row>
    <row r="25" spans="2:10">
      <c r="B25" t="s">
        <v>134</v>
      </c>
    </row>
    <row r="26" spans="2:10">
      <c r="B26" t="s">
        <v>135</v>
      </c>
    </row>
    <row r="28" spans="2:10" ht="15.75" thickBot="1">
      <c r="B28" s="22" t="s">
        <v>20</v>
      </c>
      <c r="C28" s="22"/>
      <c r="D28" s="22"/>
      <c r="E28" s="22"/>
      <c r="F28" s="22"/>
      <c r="G28" s="22"/>
      <c r="H28" s="22"/>
      <c r="I28" s="22"/>
      <c r="J28" s="22"/>
    </row>
    <row r="29" spans="2:10">
      <c r="B29" t="s">
        <v>35</v>
      </c>
    </row>
    <row r="31" spans="2:10" ht="15.75" thickBot="1">
      <c r="B31" s="22" t="s">
        <v>51</v>
      </c>
      <c r="C31" s="22"/>
      <c r="D31" s="22"/>
      <c r="E31" s="22"/>
      <c r="F31" s="22"/>
      <c r="G31" s="22"/>
      <c r="H31" s="22"/>
      <c r="I31" s="22"/>
      <c r="J31" s="22"/>
    </row>
    <row r="32" spans="2:10">
      <c r="B32" t="s">
        <v>136</v>
      </c>
    </row>
    <row r="33" spans="2:2">
      <c r="B33" t="s">
        <v>137</v>
      </c>
    </row>
    <row r="34" spans="2:2">
      <c r="B34" t="s">
        <v>138</v>
      </c>
    </row>
    <row r="35" spans="2:2">
      <c r="B35" t="s">
        <v>139</v>
      </c>
    </row>
    <row r="37" spans="2:2">
      <c r="B37" t="s">
        <v>140</v>
      </c>
    </row>
    <row r="38" spans="2:2">
      <c r="B38" t="s">
        <v>141</v>
      </c>
    </row>
    <row r="39" spans="2:2">
      <c r="B39" t="s">
        <v>142</v>
      </c>
    </row>
    <row r="40" spans="2:2">
      <c r="B40" t="s">
        <v>143</v>
      </c>
    </row>
    <row r="42" spans="2:2">
      <c r="B42" t="s">
        <v>144</v>
      </c>
    </row>
    <row r="43" spans="2:2">
      <c r="B43" t="s">
        <v>145</v>
      </c>
    </row>
    <row r="45" spans="2:2">
      <c r="B45" t="s">
        <v>146</v>
      </c>
    </row>
    <row r="46" spans="2:2">
      <c r="B46" t="s">
        <v>147</v>
      </c>
    </row>
    <row r="49" spans="2:10">
      <c r="D49" s="14" t="s">
        <v>121</v>
      </c>
      <c r="E49" s="14" t="s">
        <v>122</v>
      </c>
      <c r="F49" s="14" t="s">
        <v>123</v>
      </c>
    </row>
    <row r="50" spans="2:10">
      <c r="C50" s="14" t="s">
        <v>205</v>
      </c>
      <c r="D50" s="13">
        <v>10</v>
      </c>
      <c r="E50" s="13">
        <v>80</v>
      </c>
      <c r="F50" s="13">
        <v>97</v>
      </c>
    </row>
    <row r="51" spans="2:10">
      <c r="C51" s="14" t="s">
        <v>206</v>
      </c>
      <c r="D51" s="13">
        <v>20</v>
      </c>
      <c r="E51" s="13">
        <v>90</v>
      </c>
      <c r="F51" s="13">
        <v>69</v>
      </c>
    </row>
    <row r="52" spans="2:10">
      <c r="C52" s="14" t="s">
        <v>209</v>
      </c>
      <c r="D52" s="13">
        <v>30</v>
      </c>
      <c r="E52" s="13">
        <v>100</v>
      </c>
      <c r="F52" s="13">
        <v>45</v>
      </c>
    </row>
    <row r="53" spans="2:10">
      <c r="C53" s="14" t="s">
        <v>207</v>
      </c>
      <c r="D53" s="13">
        <v>40</v>
      </c>
      <c r="E53" s="13">
        <v>110</v>
      </c>
      <c r="F53" s="13">
        <v>51</v>
      </c>
    </row>
    <row r="54" spans="2:10">
      <c r="C54" s="14" t="s">
        <v>208</v>
      </c>
      <c r="D54" s="13">
        <v>50</v>
      </c>
      <c r="E54" s="13">
        <v>120</v>
      </c>
      <c r="F54" s="13">
        <v>77</v>
      </c>
    </row>
    <row r="56" spans="2:10">
      <c r="B56" s="34"/>
      <c r="C56" s="35"/>
      <c r="D56" s="35"/>
      <c r="E56" s="36" t="s">
        <v>148</v>
      </c>
      <c r="F56" s="13" t="s">
        <v>208</v>
      </c>
    </row>
    <row r="57" spans="2:10">
      <c r="B57" s="34"/>
      <c r="C57" s="35"/>
      <c r="D57" s="35"/>
      <c r="E57" s="36" t="s">
        <v>124</v>
      </c>
      <c r="F57" s="13" t="s">
        <v>149</v>
      </c>
    </row>
    <row r="59" spans="2:10">
      <c r="D59" s="34"/>
      <c r="E59" s="36" t="s">
        <v>126</v>
      </c>
      <c r="F59" s="20">
        <f>VLOOKUP(F56,C50:F54,MATCH(F57,D49:F49,0)+1,FALSE)</f>
        <v>77</v>
      </c>
    </row>
    <row r="60" spans="2:10">
      <c r="F60" s="38" t="s">
        <v>150</v>
      </c>
    </row>
    <row r="62" spans="2:10" ht="15.75" thickBot="1">
      <c r="B62" s="22" t="s">
        <v>61</v>
      </c>
      <c r="C62" s="22"/>
      <c r="D62" s="22"/>
      <c r="E62" s="22"/>
      <c r="F62" s="22"/>
      <c r="G62" s="22"/>
      <c r="H62" s="22"/>
      <c r="I62" s="22"/>
      <c r="J62" s="22"/>
    </row>
    <row r="63" spans="2:10">
      <c r="B63" t="s">
        <v>151</v>
      </c>
    </row>
    <row r="64" spans="2:10">
      <c r="B64" t="s">
        <v>152</v>
      </c>
    </row>
    <row r="65" spans="2:9">
      <c r="B65" t="s">
        <v>153</v>
      </c>
    </row>
    <row r="66" spans="2:9">
      <c r="B66" t="s">
        <v>154</v>
      </c>
    </row>
    <row r="67" spans="2:9">
      <c r="B67" t="s">
        <v>155</v>
      </c>
    </row>
    <row r="69" spans="2:9">
      <c r="B69" t="s">
        <v>156</v>
      </c>
    </row>
    <row r="70" spans="2:9">
      <c r="B70" t="s">
        <v>157</v>
      </c>
    </row>
    <row r="71" spans="2:9">
      <c r="B71" t="s">
        <v>158</v>
      </c>
    </row>
    <row r="73" spans="2:9" ht="15.75" thickBot="1">
      <c r="B73" s="39" t="s">
        <v>159</v>
      </c>
      <c r="C73" s="39" t="s">
        <v>160</v>
      </c>
      <c r="D73" s="39" t="s">
        <v>161</v>
      </c>
      <c r="F73" t="s">
        <v>162</v>
      </c>
    </row>
    <row r="74" spans="2:9" ht="16.5" thickTop="1" thickBot="1">
      <c r="B74" s="40" t="s">
        <v>163</v>
      </c>
      <c r="C74" s="41" t="s">
        <v>164</v>
      </c>
      <c r="D74" s="70">
        <f>VLOOKUP(C74,F75:I79,MATCH(B74,G74:I74,0)+1,FALSE)</f>
        <v>50</v>
      </c>
      <c r="G74" s="42" t="s">
        <v>163</v>
      </c>
      <c r="H74" s="43" t="s">
        <v>165</v>
      </c>
      <c r="I74" s="44" t="s">
        <v>166</v>
      </c>
    </row>
    <row r="75" spans="2:9" ht="15.75" thickTop="1">
      <c r="B75" s="40" t="s">
        <v>166</v>
      </c>
      <c r="C75" s="41" t="s">
        <v>167</v>
      </c>
      <c r="D75" s="70">
        <f>VLOOKUP(C75,F75:I79,MATCH(B75,G74:I74,0)+1,FALSE)</f>
        <v>600</v>
      </c>
      <c r="F75" s="45" t="s">
        <v>167</v>
      </c>
      <c r="G75" s="46">
        <v>500</v>
      </c>
      <c r="H75" s="46">
        <v>450</v>
      </c>
      <c r="I75" s="47">
        <v>600</v>
      </c>
    </row>
    <row r="76" spans="2:9">
      <c r="B76" s="40" t="s">
        <v>165</v>
      </c>
      <c r="C76" s="41" t="s">
        <v>168</v>
      </c>
      <c r="D76" s="70">
        <f>VLOOKUP(C76,F75:I79,MATCH(B76,G74:I74,0)+1,FALSE)</f>
        <v>1200</v>
      </c>
      <c r="F76" s="48" t="s">
        <v>168</v>
      </c>
      <c r="G76" s="13">
        <v>1000</v>
      </c>
      <c r="H76" s="13">
        <v>1200</v>
      </c>
      <c r="I76" s="49">
        <v>800</v>
      </c>
    </row>
    <row r="77" spans="2:9">
      <c r="B77" s="40" t="s">
        <v>166</v>
      </c>
      <c r="C77" s="41" t="s">
        <v>169</v>
      </c>
      <c r="D77" s="70">
        <f>VLOOKUP(C77,F75:I79,MATCH(B77,G74:I74,0)+1,FALSE)</f>
        <v>275</v>
      </c>
      <c r="F77" s="48" t="s">
        <v>169</v>
      </c>
      <c r="G77" s="13">
        <v>250</v>
      </c>
      <c r="H77" s="13">
        <v>350</v>
      </c>
      <c r="I77" s="49">
        <v>275</v>
      </c>
    </row>
    <row r="78" spans="2:9">
      <c r="B78" s="40" t="s">
        <v>165</v>
      </c>
      <c r="C78" s="41" t="s">
        <v>164</v>
      </c>
      <c r="D78" s="70">
        <f>VLOOKUP(C78,F75:I79,MATCH(B78,G74:I74,0)+1,FALSE)</f>
        <v>70</v>
      </c>
      <c r="F78" s="48" t="s">
        <v>164</v>
      </c>
      <c r="G78" s="13">
        <v>50</v>
      </c>
      <c r="H78" s="13">
        <v>70</v>
      </c>
      <c r="I78" s="49">
        <v>45</v>
      </c>
    </row>
    <row r="79" spans="2:9" ht="15.75" thickBot="1">
      <c r="B79" s="40" t="s">
        <v>165</v>
      </c>
      <c r="C79" s="41" t="s">
        <v>170</v>
      </c>
      <c r="D79" s="70">
        <f>VLOOKUP(C79,F75:I79,MATCH(B79,G74:I74,0)+1,FALSE)</f>
        <v>290</v>
      </c>
      <c r="F79" s="50" t="s">
        <v>170</v>
      </c>
      <c r="G79" s="51">
        <v>300</v>
      </c>
      <c r="H79" s="51">
        <v>290</v>
      </c>
      <c r="I79" s="52">
        <v>310</v>
      </c>
    </row>
    <row r="80" spans="2:9" ht="15.75" thickTop="1">
      <c r="B80" s="40" t="s">
        <v>163</v>
      </c>
      <c r="C80" s="41" t="s">
        <v>167</v>
      </c>
      <c r="D80" s="70">
        <f>VLOOKUP(C80,F75:I79,MATCH(B80,G74:I74,0)+1,FALSE)</f>
        <v>500</v>
      </c>
    </row>
    <row r="81" spans="2:10">
      <c r="B81" s="40" t="s">
        <v>165</v>
      </c>
      <c r="C81" s="41" t="s">
        <v>168</v>
      </c>
      <c r="D81" s="70">
        <f>VLOOKUP(C81,F75:I79,MATCH(B81,G74:I74,0)+1,FALSE)</f>
        <v>1200</v>
      </c>
    </row>
    <row r="82" spans="2:10">
      <c r="D82" s="21" t="s">
        <v>171</v>
      </c>
    </row>
    <row r="85" spans="2:10" ht="15.75" thickBot="1">
      <c r="B85" s="22" t="s">
        <v>70</v>
      </c>
      <c r="C85" s="22"/>
      <c r="D85" s="22"/>
      <c r="E85" s="22"/>
      <c r="F85" s="22"/>
      <c r="G85" s="22"/>
      <c r="H85" s="22"/>
      <c r="I85" s="22"/>
      <c r="J85" s="22"/>
    </row>
    <row r="86" spans="2:10">
      <c r="B86" t="s">
        <v>172</v>
      </c>
    </row>
    <row r="87" spans="2:10">
      <c r="B87" t="s">
        <v>173</v>
      </c>
    </row>
    <row r="88" spans="2:10">
      <c r="B88" t="s">
        <v>174</v>
      </c>
    </row>
    <row r="89" spans="2:10">
      <c r="B89" t="s">
        <v>175</v>
      </c>
    </row>
    <row r="91" spans="2:10">
      <c r="B91" t="s">
        <v>176</v>
      </c>
    </row>
    <row r="92" spans="2:10">
      <c r="B92" t="s">
        <v>177</v>
      </c>
    </row>
    <row r="94" spans="2:10">
      <c r="B94" t="s">
        <v>178</v>
      </c>
    </row>
    <row r="95" spans="2:10">
      <c r="B95" t="s">
        <v>179</v>
      </c>
    </row>
    <row r="96" spans="2:10">
      <c r="B96" t="s">
        <v>180</v>
      </c>
    </row>
    <row r="97" spans="2:9">
      <c r="B97" t="s">
        <v>181</v>
      </c>
    </row>
    <row r="98" spans="2:9">
      <c r="B98" t="s">
        <v>182</v>
      </c>
    </row>
    <row r="99" spans="2:9">
      <c r="B99" t="s">
        <v>183</v>
      </c>
    </row>
    <row r="101" spans="2:9">
      <c r="B101" t="s">
        <v>184</v>
      </c>
    </row>
    <row r="102" spans="2:9">
      <c r="B102" t="s">
        <v>185</v>
      </c>
    </row>
    <row r="103" spans="2:9">
      <c r="B103" t="s">
        <v>186</v>
      </c>
    </row>
    <row r="104" spans="2:9">
      <c r="B104" t="s">
        <v>187</v>
      </c>
    </row>
    <row r="105" spans="2:9">
      <c r="B105" t="s">
        <v>188</v>
      </c>
    </row>
    <row r="106" spans="2:9">
      <c r="B106" t="s">
        <v>189</v>
      </c>
    </row>
    <row r="107" spans="2:9">
      <c r="B107" t="s">
        <v>190</v>
      </c>
    </row>
    <row r="108" spans="2:9">
      <c r="B108" t="s">
        <v>191</v>
      </c>
    </row>
    <row r="109" spans="2:9">
      <c r="B109" t="s">
        <v>192</v>
      </c>
    </row>
    <row r="110" spans="2:9">
      <c r="B110" t="s">
        <v>193</v>
      </c>
    </row>
    <row r="112" spans="2:9" ht="15.75" thickBot="1">
      <c r="G112" s="53" t="s">
        <v>194</v>
      </c>
      <c r="H112" s="53"/>
      <c r="I112" s="53"/>
    </row>
    <row r="113" spans="2:9" ht="16.5" thickTop="1" thickBot="1">
      <c r="C113" s="53" t="s">
        <v>195</v>
      </c>
      <c r="D113" s="53"/>
      <c r="G113" s="54" t="s">
        <v>196</v>
      </c>
      <c r="H113" s="55" t="s">
        <v>84</v>
      </c>
      <c r="I113" s="56" t="s">
        <v>86</v>
      </c>
    </row>
    <row r="114" spans="2:9" ht="15.75" thickTop="1">
      <c r="C114" s="57" t="s">
        <v>196</v>
      </c>
      <c r="D114" s="71">
        <v>2</v>
      </c>
      <c r="F114" s="58">
        <v>1</v>
      </c>
      <c r="G114" s="59">
        <v>0</v>
      </c>
      <c r="H114" s="59">
        <v>0</v>
      </c>
      <c r="I114" s="60">
        <v>0</v>
      </c>
    </row>
    <row r="115" spans="2:9">
      <c r="C115" s="61" t="s">
        <v>84</v>
      </c>
      <c r="D115" s="72">
        <v>1</v>
      </c>
      <c r="F115" s="62">
        <v>100</v>
      </c>
      <c r="G115" s="63">
        <v>0.06</v>
      </c>
      <c r="H115" s="63">
        <v>0.03</v>
      </c>
      <c r="I115" s="64">
        <v>0.12</v>
      </c>
    </row>
    <row r="116" spans="2:9" ht="15.75" thickBot="1">
      <c r="C116" s="65" t="s">
        <v>86</v>
      </c>
      <c r="D116" s="73">
        <v>3</v>
      </c>
      <c r="F116" s="66">
        <v>300</v>
      </c>
      <c r="G116" s="67">
        <v>0.08</v>
      </c>
      <c r="H116" s="67">
        <v>0.05</v>
      </c>
      <c r="I116" s="68">
        <v>0.15</v>
      </c>
    </row>
    <row r="117" spans="2:9" ht="15.75" thickTop="1"/>
    <row r="119" spans="2:9">
      <c r="C119" s="53" t="s">
        <v>197</v>
      </c>
      <c r="D119" s="53"/>
      <c r="E119" s="53"/>
      <c r="F119" s="53"/>
      <c r="G119" s="53"/>
    </row>
    <row r="120" spans="2:9">
      <c r="C120" s="14" t="s">
        <v>198</v>
      </c>
      <c r="D120" s="14" t="s">
        <v>199</v>
      </c>
      <c r="E120" s="14" t="s">
        <v>200</v>
      </c>
      <c r="F120" s="14" t="s">
        <v>82</v>
      </c>
      <c r="G120" s="14" t="s">
        <v>83</v>
      </c>
    </row>
    <row r="121" spans="2:9">
      <c r="C121" s="41" t="s">
        <v>196</v>
      </c>
      <c r="D121" s="40">
        <v>100</v>
      </c>
      <c r="E121" s="75">
        <f>VLOOKUP(C121,C114:D116,2,FALSE)</f>
        <v>2</v>
      </c>
      <c r="F121" s="69">
        <f>VLOOKUP(D121,F114:I116,MATCH(C121,G113:I113,0)+1,TRUE)</f>
        <v>0.06</v>
      </c>
      <c r="G121" s="74">
        <f t="shared" ref="G121:G126" si="0">(D121*E121)-(D121*E121*F121)</f>
        <v>188</v>
      </c>
    </row>
    <row r="122" spans="2:9">
      <c r="C122" s="41" t="s">
        <v>84</v>
      </c>
      <c r="D122" s="40">
        <v>200</v>
      </c>
      <c r="E122" s="75">
        <f>VLOOKUP(C122,C114:D116,2,FALSE)</f>
        <v>1</v>
      </c>
      <c r="F122" s="69">
        <f>VLOOKUP(D122,F114:I116,MATCH(C122,G113:I113,0)+1,TRUE)</f>
        <v>0.03</v>
      </c>
      <c r="G122" s="74">
        <f t="shared" si="0"/>
        <v>194</v>
      </c>
    </row>
    <row r="123" spans="2:9">
      <c r="C123" s="41" t="s">
        <v>86</v>
      </c>
      <c r="D123" s="40">
        <v>150</v>
      </c>
      <c r="E123" s="75">
        <f>VLOOKUP(C123,C114:D116,2,FALSE)</f>
        <v>3</v>
      </c>
      <c r="F123" s="69">
        <f>VLOOKUP(D123,F114:I116,MATCH(C123,G113:I113,0)+1,TRUE)</f>
        <v>0.12</v>
      </c>
      <c r="G123" s="74">
        <f t="shared" si="0"/>
        <v>396</v>
      </c>
    </row>
    <row r="124" spans="2:9">
      <c r="C124" s="41" t="s">
        <v>196</v>
      </c>
      <c r="D124" s="40">
        <v>225</v>
      </c>
      <c r="E124" s="75">
        <f>VLOOKUP(C124,C114:D116,2,FALSE)</f>
        <v>2</v>
      </c>
      <c r="F124" s="69">
        <f>VLOOKUP(D124,F114:I116,MATCH(C124,G113:I113,0)+1,TRUE)</f>
        <v>0.06</v>
      </c>
      <c r="G124" s="74">
        <f t="shared" si="0"/>
        <v>423</v>
      </c>
    </row>
    <row r="125" spans="2:9">
      <c r="C125" s="41" t="s">
        <v>84</v>
      </c>
      <c r="D125" s="40">
        <v>50</v>
      </c>
      <c r="E125" s="75">
        <f>VLOOKUP(C125,C114:D116,2,FALSE)</f>
        <v>1</v>
      </c>
      <c r="F125" s="69">
        <f>VLOOKUP(D125,F114:I116,MATCH(C125,G113:I113,0)+1,TRUE)</f>
        <v>0</v>
      </c>
      <c r="G125" s="74">
        <f t="shared" si="0"/>
        <v>50</v>
      </c>
    </row>
    <row r="126" spans="2:9">
      <c r="C126" s="41" t="s">
        <v>86</v>
      </c>
      <c r="D126" s="40">
        <v>500</v>
      </c>
      <c r="E126" s="75">
        <f>VLOOKUP(C126,C114:D116,2,FALSE)</f>
        <v>3</v>
      </c>
      <c r="F126" s="69">
        <f>VLOOKUP(D126,F114:I116,MATCH(C126,G113:I113,0)+1,TRUE)</f>
        <v>0.15</v>
      </c>
      <c r="G126" s="74">
        <f t="shared" si="0"/>
        <v>1275</v>
      </c>
    </row>
    <row r="127" spans="2:9" ht="21" customHeight="1"/>
    <row r="128" spans="2:9">
      <c r="B128" t="s">
        <v>201</v>
      </c>
    </row>
    <row r="129" spans="2:3">
      <c r="B129" t="s">
        <v>200</v>
      </c>
      <c r="C129" s="21" t="s">
        <v>202</v>
      </c>
    </row>
    <row r="130" spans="2:3">
      <c r="B130" t="s">
        <v>82</v>
      </c>
      <c r="C130" s="21" t="s">
        <v>203</v>
      </c>
    </row>
    <row r="131" spans="2:3">
      <c r="B131" t="s">
        <v>83</v>
      </c>
      <c r="C131" s="21" t="s">
        <v>204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8"/>
  <dimension ref="A1:J68"/>
  <sheetViews>
    <sheetView showGridLines="0" zoomScale="80" zoomScaleNormal="80" workbookViewId="0"/>
  </sheetViews>
  <sheetFormatPr defaultRowHeight="15"/>
  <cols>
    <col min="1" max="1" width="2.7109375" customWidth="1"/>
    <col min="4" max="4" width="11.5703125" customWidth="1"/>
    <col min="9" max="9" width="14.42578125" customWidth="1"/>
    <col min="257" max="257" width="2.7109375" customWidth="1"/>
    <col min="260" max="260" width="11.5703125" customWidth="1"/>
    <col min="265" max="265" width="14.42578125" customWidth="1"/>
    <col min="513" max="513" width="2.7109375" customWidth="1"/>
    <col min="516" max="516" width="11.5703125" customWidth="1"/>
    <col min="521" max="521" width="14.42578125" customWidth="1"/>
    <col min="769" max="769" width="2.7109375" customWidth="1"/>
    <col min="772" max="772" width="11.5703125" customWidth="1"/>
    <col min="777" max="777" width="14.42578125" customWidth="1"/>
    <col min="1025" max="1025" width="2.7109375" customWidth="1"/>
    <col min="1028" max="1028" width="11.5703125" customWidth="1"/>
    <col min="1033" max="1033" width="14.42578125" customWidth="1"/>
    <col min="1281" max="1281" width="2.7109375" customWidth="1"/>
    <col min="1284" max="1284" width="11.5703125" customWidth="1"/>
    <col min="1289" max="1289" width="14.42578125" customWidth="1"/>
    <col min="1537" max="1537" width="2.7109375" customWidth="1"/>
    <col min="1540" max="1540" width="11.5703125" customWidth="1"/>
    <col min="1545" max="1545" width="14.42578125" customWidth="1"/>
    <col min="1793" max="1793" width="2.7109375" customWidth="1"/>
    <col min="1796" max="1796" width="11.5703125" customWidth="1"/>
    <col min="1801" max="1801" width="14.42578125" customWidth="1"/>
    <col min="2049" max="2049" width="2.7109375" customWidth="1"/>
    <col min="2052" max="2052" width="11.5703125" customWidth="1"/>
    <col min="2057" max="2057" width="14.42578125" customWidth="1"/>
    <col min="2305" max="2305" width="2.7109375" customWidth="1"/>
    <col min="2308" max="2308" width="11.5703125" customWidth="1"/>
    <col min="2313" max="2313" width="14.42578125" customWidth="1"/>
    <col min="2561" max="2561" width="2.7109375" customWidth="1"/>
    <col min="2564" max="2564" width="11.5703125" customWidth="1"/>
    <col min="2569" max="2569" width="14.42578125" customWidth="1"/>
    <col min="2817" max="2817" width="2.7109375" customWidth="1"/>
    <col min="2820" max="2820" width="11.5703125" customWidth="1"/>
    <col min="2825" max="2825" width="14.42578125" customWidth="1"/>
    <col min="3073" max="3073" width="2.7109375" customWidth="1"/>
    <col min="3076" max="3076" width="11.5703125" customWidth="1"/>
    <col min="3081" max="3081" width="14.42578125" customWidth="1"/>
    <col min="3329" max="3329" width="2.7109375" customWidth="1"/>
    <col min="3332" max="3332" width="11.5703125" customWidth="1"/>
    <col min="3337" max="3337" width="14.42578125" customWidth="1"/>
    <col min="3585" max="3585" width="2.7109375" customWidth="1"/>
    <col min="3588" max="3588" width="11.5703125" customWidth="1"/>
    <col min="3593" max="3593" width="14.42578125" customWidth="1"/>
    <col min="3841" max="3841" width="2.7109375" customWidth="1"/>
    <col min="3844" max="3844" width="11.5703125" customWidth="1"/>
    <col min="3849" max="3849" width="14.42578125" customWidth="1"/>
    <col min="4097" max="4097" width="2.7109375" customWidth="1"/>
    <col min="4100" max="4100" width="11.5703125" customWidth="1"/>
    <col min="4105" max="4105" width="14.42578125" customWidth="1"/>
    <col min="4353" max="4353" width="2.7109375" customWidth="1"/>
    <col min="4356" max="4356" width="11.5703125" customWidth="1"/>
    <col min="4361" max="4361" width="14.42578125" customWidth="1"/>
    <col min="4609" max="4609" width="2.7109375" customWidth="1"/>
    <col min="4612" max="4612" width="11.5703125" customWidth="1"/>
    <col min="4617" max="4617" width="14.42578125" customWidth="1"/>
    <col min="4865" max="4865" width="2.7109375" customWidth="1"/>
    <col min="4868" max="4868" width="11.5703125" customWidth="1"/>
    <col min="4873" max="4873" width="14.42578125" customWidth="1"/>
    <col min="5121" max="5121" width="2.7109375" customWidth="1"/>
    <col min="5124" max="5124" width="11.5703125" customWidth="1"/>
    <col min="5129" max="5129" width="14.42578125" customWidth="1"/>
    <col min="5377" max="5377" width="2.7109375" customWidth="1"/>
    <col min="5380" max="5380" width="11.5703125" customWidth="1"/>
    <col min="5385" max="5385" width="14.42578125" customWidth="1"/>
    <col min="5633" max="5633" width="2.7109375" customWidth="1"/>
    <col min="5636" max="5636" width="11.5703125" customWidth="1"/>
    <col min="5641" max="5641" width="14.42578125" customWidth="1"/>
    <col min="5889" max="5889" width="2.7109375" customWidth="1"/>
    <col min="5892" max="5892" width="11.5703125" customWidth="1"/>
    <col min="5897" max="5897" width="14.42578125" customWidth="1"/>
    <col min="6145" max="6145" width="2.7109375" customWidth="1"/>
    <col min="6148" max="6148" width="11.5703125" customWidth="1"/>
    <col min="6153" max="6153" width="14.42578125" customWidth="1"/>
    <col min="6401" max="6401" width="2.7109375" customWidth="1"/>
    <col min="6404" max="6404" width="11.5703125" customWidth="1"/>
    <col min="6409" max="6409" width="14.42578125" customWidth="1"/>
    <col min="6657" max="6657" width="2.7109375" customWidth="1"/>
    <col min="6660" max="6660" width="11.5703125" customWidth="1"/>
    <col min="6665" max="6665" width="14.42578125" customWidth="1"/>
    <col min="6913" max="6913" width="2.7109375" customWidth="1"/>
    <col min="6916" max="6916" width="11.5703125" customWidth="1"/>
    <col min="6921" max="6921" width="14.42578125" customWidth="1"/>
    <col min="7169" max="7169" width="2.7109375" customWidth="1"/>
    <col min="7172" max="7172" width="11.5703125" customWidth="1"/>
    <col min="7177" max="7177" width="14.42578125" customWidth="1"/>
    <col min="7425" max="7425" width="2.7109375" customWidth="1"/>
    <col min="7428" max="7428" width="11.5703125" customWidth="1"/>
    <col min="7433" max="7433" width="14.42578125" customWidth="1"/>
    <col min="7681" max="7681" width="2.7109375" customWidth="1"/>
    <col min="7684" max="7684" width="11.5703125" customWidth="1"/>
    <col min="7689" max="7689" width="14.42578125" customWidth="1"/>
    <col min="7937" max="7937" width="2.7109375" customWidth="1"/>
    <col min="7940" max="7940" width="11.5703125" customWidth="1"/>
    <col min="7945" max="7945" width="14.42578125" customWidth="1"/>
    <col min="8193" max="8193" width="2.7109375" customWidth="1"/>
    <col min="8196" max="8196" width="11.5703125" customWidth="1"/>
    <col min="8201" max="8201" width="14.42578125" customWidth="1"/>
    <col min="8449" max="8449" width="2.7109375" customWidth="1"/>
    <col min="8452" max="8452" width="11.5703125" customWidth="1"/>
    <col min="8457" max="8457" width="14.42578125" customWidth="1"/>
    <col min="8705" max="8705" width="2.7109375" customWidth="1"/>
    <col min="8708" max="8708" width="11.5703125" customWidth="1"/>
    <col min="8713" max="8713" width="14.42578125" customWidth="1"/>
    <col min="8961" max="8961" width="2.7109375" customWidth="1"/>
    <col min="8964" max="8964" width="11.5703125" customWidth="1"/>
    <col min="8969" max="8969" width="14.42578125" customWidth="1"/>
    <col min="9217" max="9217" width="2.7109375" customWidth="1"/>
    <col min="9220" max="9220" width="11.5703125" customWidth="1"/>
    <col min="9225" max="9225" width="14.42578125" customWidth="1"/>
    <col min="9473" max="9473" width="2.7109375" customWidth="1"/>
    <col min="9476" max="9476" width="11.5703125" customWidth="1"/>
    <col min="9481" max="9481" width="14.42578125" customWidth="1"/>
    <col min="9729" max="9729" width="2.7109375" customWidth="1"/>
    <col min="9732" max="9732" width="11.5703125" customWidth="1"/>
    <col min="9737" max="9737" width="14.42578125" customWidth="1"/>
    <col min="9985" max="9985" width="2.7109375" customWidth="1"/>
    <col min="9988" max="9988" width="11.5703125" customWidth="1"/>
    <col min="9993" max="9993" width="14.42578125" customWidth="1"/>
    <col min="10241" max="10241" width="2.7109375" customWidth="1"/>
    <col min="10244" max="10244" width="11.5703125" customWidth="1"/>
    <col min="10249" max="10249" width="14.42578125" customWidth="1"/>
    <col min="10497" max="10497" width="2.7109375" customWidth="1"/>
    <col min="10500" max="10500" width="11.5703125" customWidth="1"/>
    <col min="10505" max="10505" width="14.42578125" customWidth="1"/>
    <col min="10753" max="10753" width="2.7109375" customWidth="1"/>
    <col min="10756" max="10756" width="11.5703125" customWidth="1"/>
    <col min="10761" max="10761" width="14.42578125" customWidth="1"/>
    <col min="11009" max="11009" width="2.7109375" customWidth="1"/>
    <col min="11012" max="11012" width="11.5703125" customWidth="1"/>
    <col min="11017" max="11017" width="14.42578125" customWidth="1"/>
    <col min="11265" max="11265" width="2.7109375" customWidth="1"/>
    <col min="11268" max="11268" width="11.5703125" customWidth="1"/>
    <col min="11273" max="11273" width="14.42578125" customWidth="1"/>
    <col min="11521" max="11521" width="2.7109375" customWidth="1"/>
    <col min="11524" max="11524" width="11.5703125" customWidth="1"/>
    <col min="11529" max="11529" width="14.42578125" customWidth="1"/>
    <col min="11777" max="11777" width="2.7109375" customWidth="1"/>
    <col min="11780" max="11780" width="11.5703125" customWidth="1"/>
    <col min="11785" max="11785" width="14.42578125" customWidth="1"/>
    <col min="12033" max="12033" width="2.7109375" customWidth="1"/>
    <col min="12036" max="12036" width="11.5703125" customWidth="1"/>
    <col min="12041" max="12041" width="14.42578125" customWidth="1"/>
    <col min="12289" max="12289" width="2.7109375" customWidth="1"/>
    <col min="12292" max="12292" width="11.5703125" customWidth="1"/>
    <col min="12297" max="12297" width="14.42578125" customWidth="1"/>
    <col min="12545" max="12545" width="2.7109375" customWidth="1"/>
    <col min="12548" max="12548" width="11.5703125" customWidth="1"/>
    <col min="12553" max="12553" width="14.42578125" customWidth="1"/>
    <col min="12801" max="12801" width="2.7109375" customWidth="1"/>
    <col min="12804" max="12804" width="11.5703125" customWidth="1"/>
    <col min="12809" max="12809" width="14.42578125" customWidth="1"/>
    <col min="13057" max="13057" width="2.7109375" customWidth="1"/>
    <col min="13060" max="13060" width="11.5703125" customWidth="1"/>
    <col min="13065" max="13065" width="14.42578125" customWidth="1"/>
    <col min="13313" max="13313" width="2.7109375" customWidth="1"/>
    <col min="13316" max="13316" width="11.5703125" customWidth="1"/>
    <col min="13321" max="13321" width="14.42578125" customWidth="1"/>
    <col min="13569" max="13569" width="2.7109375" customWidth="1"/>
    <col min="13572" max="13572" width="11.5703125" customWidth="1"/>
    <col min="13577" max="13577" width="14.42578125" customWidth="1"/>
    <col min="13825" max="13825" width="2.7109375" customWidth="1"/>
    <col min="13828" max="13828" width="11.5703125" customWidth="1"/>
    <col min="13833" max="13833" width="14.42578125" customWidth="1"/>
    <col min="14081" max="14081" width="2.7109375" customWidth="1"/>
    <col min="14084" max="14084" width="11.5703125" customWidth="1"/>
    <col min="14089" max="14089" width="14.42578125" customWidth="1"/>
    <col min="14337" max="14337" width="2.7109375" customWidth="1"/>
    <col min="14340" max="14340" width="11.5703125" customWidth="1"/>
    <col min="14345" max="14345" width="14.42578125" customWidth="1"/>
    <col min="14593" max="14593" width="2.7109375" customWidth="1"/>
    <col min="14596" max="14596" width="11.5703125" customWidth="1"/>
    <col min="14601" max="14601" width="14.42578125" customWidth="1"/>
    <col min="14849" max="14849" width="2.7109375" customWidth="1"/>
    <col min="14852" max="14852" width="11.5703125" customWidth="1"/>
    <col min="14857" max="14857" width="14.42578125" customWidth="1"/>
    <col min="15105" max="15105" width="2.7109375" customWidth="1"/>
    <col min="15108" max="15108" width="11.5703125" customWidth="1"/>
    <col min="15113" max="15113" width="14.42578125" customWidth="1"/>
    <col min="15361" max="15361" width="2.7109375" customWidth="1"/>
    <col min="15364" max="15364" width="11.5703125" customWidth="1"/>
    <col min="15369" max="15369" width="14.42578125" customWidth="1"/>
    <col min="15617" max="15617" width="2.7109375" customWidth="1"/>
    <col min="15620" max="15620" width="11.5703125" customWidth="1"/>
    <col min="15625" max="15625" width="14.42578125" customWidth="1"/>
    <col min="15873" max="15873" width="2.7109375" customWidth="1"/>
    <col min="15876" max="15876" width="11.5703125" customWidth="1"/>
    <col min="15881" max="15881" width="14.42578125" customWidth="1"/>
    <col min="16129" max="16129" width="2.7109375" customWidth="1"/>
    <col min="16132" max="16132" width="11.5703125" customWidth="1"/>
    <col min="16137" max="16137" width="14.42578125" customWidth="1"/>
  </cols>
  <sheetData>
    <row r="1" spans="1:10" ht="44.25" customHeight="1">
      <c r="A1" s="18"/>
      <c r="B1" s="18"/>
      <c r="C1" s="18"/>
      <c r="D1" s="18"/>
      <c r="E1" s="18"/>
      <c r="F1" s="18"/>
      <c r="G1" s="18"/>
      <c r="H1" s="18"/>
      <c r="I1" s="18"/>
      <c r="J1" s="19"/>
    </row>
    <row r="3" spans="1:10">
      <c r="C3" s="14" t="s">
        <v>198</v>
      </c>
      <c r="D3" s="14" t="s">
        <v>34</v>
      </c>
      <c r="E3" s="14" t="s">
        <v>161</v>
      </c>
    </row>
    <row r="4" spans="1:10">
      <c r="C4" s="13" t="s">
        <v>211</v>
      </c>
      <c r="D4" s="15">
        <v>35796</v>
      </c>
      <c r="E4" s="13">
        <v>80</v>
      </c>
    </row>
    <row r="5" spans="1:10">
      <c r="C5" s="13" t="s">
        <v>212</v>
      </c>
      <c r="D5" s="15">
        <v>35925</v>
      </c>
      <c r="E5" s="13">
        <v>25</v>
      </c>
    </row>
    <row r="6" spans="1:10">
      <c r="C6" s="13" t="s">
        <v>211</v>
      </c>
      <c r="D6" s="15">
        <v>35827</v>
      </c>
      <c r="E6" s="13">
        <v>80</v>
      </c>
    </row>
    <row r="7" spans="1:10">
      <c r="C7" s="13" t="s">
        <v>213</v>
      </c>
      <c r="D7" s="15">
        <v>35855</v>
      </c>
      <c r="E7" s="13">
        <v>150</v>
      </c>
    </row>
    <row r="8" spans="1:10">
      <c r="C8" s="13" t="s">
        <v>213</v>
      </c>
      <c r="D8" s="15">
        <v>35800</v>
      </c>
      <c r="E8" s="13">
        <v>300</v>
      </c>
    </row>
    <row r="9" spans="1:10">
      <c r="C9" s="13" t="s">
        <v>214</v>
      </c>
      <c r="D9" s="15">
        <v>35947</v>
      </c>
      <c r="E9" s="13">
        <v>50</v>
      </c>
    </row>
    <row r="10" spans="1:10">
      <c r="C10" s="13" t="s">
        <v>212</v>
      </c>
      <c r="D10" s="15">
        <v>35886</v>
      </c>
      <c r="E10" s="13">
        <v>200</v>
      </c>
    </row>
    <row r="11" spans="1:10">
      <c r="C11" s="13" t="s">
        <v>212</v>
      </c>
      <c r="D11" s="15">
        <v>35855</v>
      </c>
      <c r="E11" s="13">
        <v>100</v>
      </c>
    </row>
    <row r="12" spans="1:10">
      <c r="C12" s="13" t="s">
        <v>215</v>
      </c>
      <c r="D12" s="15">
        <v>35916</v>
      </c>
      <c r="E12" s="13">
        <v>250</v>
      </c>
    </row>
    <row r="14" spans="1:10">
      <c r="B14" s="34" t="s">
        <v>216</v>
      </c>
      <c r="C14" s="35"/>
      <c r="D14" s="35"/>
      <c r="E14" s="76"/>
      <c r="F14" s="20">
        <f>SUMIF(C4:C12,"Brakes",E4:E12)</f>
        <v>160</v>
      </c>
      <c r="G14" s="21" t="s">
        <v>217</v>
      </c>
    </row>
    <row r="15" spans="1:10">
      <c r="B15" s="34" t="s">
        <v>218</v>
      </c>
      <c r="C15" s="35"/>
      <c r="D15" s="35"/>
      <c r="E15" s="76"/>
      <c r="F15" s="20">
        <f>SUMIF(C4:C12,"Tyres",E4:E12)</f>
        <v>325</v>
      </c>
      <c r="G15" s="21" t="s">
        <v>219</v>
      </c>
    </row>
    <row r="16" spans="1:10">
      <c r="B16" s="34" t="s">
        <v>308</v>
      </c>
      <c r="C16" s="35"/>
      <c r="D16" s="35"/>
      <c r="E16" s="76"/>
      <c r="F16" s="20">
        <f>SUMIF(E4:E12,"&gt;=100")</f>
        <v>1000</v>
      </c>
      <c r="G16" s="21" t="s">
        <v>220</v>
      </c>
    </row>
    <row r="18" spans="2:9">
      <c r="B18" s="77" t="s">
        <v>221</v>
      </c>
      <c r="C18" s="35"/>
      <c r="D18" s="35"/>
      <c r="E18" s="13" t="s">
        <v>222</v>
      </c>
      <c r="F18" s="20">
        <f>SUMIF(C4:C12,E18,E4:E12)</f>
        <v>450</v>
      </c>
      <c r="G18" s="21" t="s">
        <v>223</v>
      </c>
    </row>
    <row r="21" spans="2:9" ht="15.75" thickBot="1">
      <c r="B21" s="22" t="s">
        <v>128</v>
      </c>
      <c r="C21" s="22"/>
      <c r="D21" s="22"/>
      <c r="E21" s="22"/>
      <c r="F21" s="22"/>
      <c r="G21" s="22"/>
      <c r="H21" s="22"/>
      <c r="I21" s="22"/>
    </row>
    <row r="22" spans="2:9">
      <c r="B22" t="s">
        <v>224</v>
      </c>
    </row>
    <row r="24" spans="2:9" ht="15.75" thickBot="1">
      <c r="B24" s="22" t="s">
        <v>17</v>
      </c>
      <c r="C24" s="22"/>
      <c r="D24" s="22"/>
      <c r="E24" s="22"/>
      <c r="F24" s="22"/>
      <c r="G24" s="22"/>
      <c r="H24" s="22"/>
      <c r="I24" s="22"/>
    </row>
    <row r="25" spans="2:9">
      <c r="B25" s="78" t="s">
        <v>225</v>
      </c>
    </row>
    <row r="27" spans="2:9">
      <c r="B27" s="37" t="s">
        <v>226</v>
      </c>
      <c r="E27" t="s">
        <v>227</v>
      </c>
    </row>
    <row r="28" spans="2:9">
      <c r="E28" t="s">
        <v>228</v>
      </c>
    </row>
    <row r="29" spans="2:9">
      <c r="E29" t="s">
        <v>229</v>
      </c>
    </row>
    <row r="31" spans="2:9">
      <c r="B31" t="s">
        <v>220</v>
      </c>
      <c r="E31" t="s">
        <v>230</v>
      </c>
    </row>
    <row r="32" spans="2:9">
      <c r="E32" t="s">
        <v>231</v>
      </c>
    </row>
    <row r="34" spans="1:10" ht="15.75" thickBot="1">
      <c r="B34" s="22" t="s">
        <v>20</v>
      </c>
      <c r="C34" s="22"/>
      <c r="D34" s="22"/>
      <c r="E34" s="22"/>
      <c r="F34" s="22"/>
      <c r="G34" s="22"/>
      <c r="H34" s="22"/>
      <c r="I34" s="22"/>
    </row>
    <row r="35" spans="1:10">
      <c r="B35" t="s">
        <v>35</v>
      </c>
    </row>
    <row r="38" spans="1:10" ht="44.25" customHeight="1">
      <c r="A38" s="18"/>
      <c r="B38" s="18"/>
      <c r="C38" s="18"/>
      <c r="D38" s="18"/>
      <c r="E38" s="18"/>
      <c r="F38" s="18"/>
      <c r="G38" s="18"/>
      <c r="H38" s="18"/>
      <c r="I38" s="18"/>
      <c r="J38" s="19"/>
    </row>
    <row r="39" spans="1:10">
      <c r="B39" s="28"/>
      <c r="C39" s="28"/>
      <c r="D39" s="28"/>
      <c r="E39" s="28"/>
      <c r="F39" s="28"/>
      <c r="G39" s="28"/>
      <c r="H39" s="28"/>
      <c r="I39" s="28"/>
    </row>
    <row r="41" spans="1:10">
      <c r="C41" s="14" t="s">
        <v>198</v>
      </c>
      <c r="D41" s="14" t="s">
        <v>34</v>
      </c>
      <c r="E41" s="14" t="s">
        <v>161</v>
      </c>
    </row>
    <row r="42" spans="1:10">
      <c r="C42" s="13" t="s">
        <v>211</v>
      </c>
      <c r="D42" s="15">
        <v>35796</v>
      </c>
      <c r="E42" s="13">
        <v>80</v>
      </c>
    </row>
    <row r="43" spans="1:10">
      <c r="C43" s="13" t="s">
        <v>212</v>
      </c>
      <c r="D43" s="15">
        <v>35925</v>
      </c>
      <c r="E43" s="13">
        <v>25</v>
      </c>
    </row>
    <row r="44" spans="1:10">
      <c r="C44" s="13" t="s">
        <v>211</v>
      </c>
      <c r="D44" s="15">
        <v>35827</v>
      </c>
      <c r="E44" s="13">
        <v>80</v>
      </c>
    </row>
    <row r="45" spans="1:10">
      <c r="C45" s="13" t="s">
        <v>213</v>
      </c>
      <c r="D45" s="15">
        <v>35855</v>
      </c>
      <c r="E45" s="13">
        <v>150</v>
      </c>
    </row>
    <row r="46" spans="1:10">
      <c r="C46" s="13" t="s">
        <v>213</v>
      </c>
      <c r="D46" s="15">
        <v>35800</v>
      </c>
      <c r="E46" s="13">
        <v>300</v>
      </c>
    </row>
    <row r="47" spans="1:10">
      <c r="C47" s="13" t="s">
        <v>214</v>
      </c>
      <c r="D47" s="15">
        <v>35947</v>
      </c>
      <c r="E47" s="13">
        <v>50</v>
      </c>
    </row>
    <row r="48" spans="1:10">
      <c r="C48" s="13" t="s">
        <v>212</v>
      </c>
      <c r="D48" s="15">
        <v>35886</v>
      </c>
      <c r="E48" s="13">
        <v>200</v>
      </c>
    </row>
    <row r="49" spans="2:9">
      <c r="C49" s="13" t="s">
        <v>212</v>
      </c>
      <c r="D49" s="15">
        <v>35855</v>
      </c>
      <c r="E49" s="13">
        <v>100</v>
      </c>
    </row>
    <row r="50" spans="2:9">
      <c r="C50" s="13" t="s">
        <v>215</v>
      </c>
      <c r="D50" s="15">
        <v>35916</v>
      </c>
      <c r="E50" s="13">
        <v>250</v>
      </c>
    </row>
    <row r="52" spans="2:9">
      <c r="B52" s="34" t="s">
        <v>218</v>
      </c>
      <c r="C52" s="35"/>
      <c r="D52" s="35"/>
      <c r="E52" s="76"/>
      <c r="F52" s="20">
        <f>SUMIF(C42:C50,"Tyres",E42:E50)</f>
        <v>325</v>
      </c>
      <c r="G52" s="21" t="s">
        <v>219</v>
      </c>
    </row>
    <row r="53" spans="2:9">
      <c r="B53" s="34" t="s">
        <v>234</v>
      </c>
      <c r="C53" s="35"/>
      <c r="D53" s="35"/>
      <c r="E53" s="76"/>
      <c r="F53" s="20">
        <f>SUMIFS(E42:E50,C42:C50,"Tyres",E42:E50,"&gt;=100")</f>
        <v>300</v>
      </c>
      <c r="G53" s="21" t="s">
        <v>235</v>
      </c>
    </row>
    <row r="57" spans="2:9" ht="15.75" thickBot="1">
      <c r="B57" s="22" t="s">
        <v>128</v>
      </c>
      <c r="C57" s="22"/>
      <c r="D57" s="22"/>
      <c r="E57" s="22"/>
      <c r="F57" s="22"/>
      <c r="G57" s="22"/>
      <c r="H57" s="22"/>
      <c r="I57" s="22"/>
    </row>
    <row r="58" spans="2:9">
      <c r="B58" t="s">
        <v>232</v>
      </c>
    </row>
    <row r="60" spans="2:9" ht="15.75" thickBot="1">
      <c r="B60" s="22" t="s">
        <v>17</v>
      </c>
      <c r="C60" s="22"/>
      <c r="D60" s="22"/>
      <c r="E60" s="22"/>
      <c r="F60" s="22"/>
      <c r="G60" s="22"/>
      <c r="H60" s="22"/>
      <c r="I60" s="22"/>
    </row>
    <row r="61" spans="2:9">
      <c r="B61" s="78" t="s">
        <v>233</v>
      </c>
    </row>
    <row r="64" spans="2:9">
      <c r="B64" t="s">
        <v>235</v>
      </c>
    </row>
    <row r="65" spans="2:9">
      <c r="E65" t="s">
        <v>236</v>
      </c>
    </row>
    <row r="66" spans="2:9">
      <c r="E66" t="s">
        <v>231</v>
      </c>
    </row>
    <row r="67" spans="2:9" ht="15.75" thickBot="1">
      <c r="B67" s="22" t="s">
        <v>20</v>
      </c>
      <c r="C67" s="22"/>
      <c r="D67" s="22"/>
      <c r="E67" s="22"/>
      <c r="F67" s="22"/>
      <c r="G67" s="22"/>
      <c r="H67" s="22"/>
      <c r="I67" s="22"/>
    </row>
    <row r="68" spans="2:9">
      <c r="B68" t="s">
        <v>35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Sheet9"/>
  <dimension ref="A1:J65"/>
  <sheetViews>
    <sheetView showGridLines="0" workbookViewId="0"/>
  </sheetViews>
  <sheetFormatPr defaultRowHeight="15"/>
  <cols>
    <col min="1" max="1" width="2.7109375" customWidth="1"/>
    <col min="3" max="3" width="12.42578125" customWidth="1"/>
    <col min="4" max="4" width="11.28515625" customWidth="1"/>
    <col min="7" max="7" width="30.42578125" customWidth="1"/>
    <col min="257" max="257" width="2.7109375" customWidth="1"/>
    <col min="259" max="259" width="12.42578125" customWidth="1"/>
    <col min="260" max="260" width="11.28515625" customWidth="1"/>
    <col min="263" max="263" width="30.42578125" customWidth="1"/>
    <col min="513" max="513" width="2.7109375" customWidth="1"/>
    <col min="515" max="515" width="12.42578125" customWidth="1"/>
    <col min="516" max="516" width="11.28515625" customWidth="1"/>
    <col min="519" max="519" width="30.42578125" customWidth="1"/>
    <col min="769" max="769" width="2.7109375" customWidth="1"/>
    <col min="771" max="771" width="12.42578125" customWidth="1"/>
    <col min="772" max="772" width="11.28515625" customWidth="1"/>
    <col min="775" max="775" width="30.42578125" customWidth="1"/>
    <col min="1025" max="1025" width="2.7109375" customWidth="1"/>
    <col min="1027" max="1027" width="12.42578125" customWidth="1"/>
    <col min="1028" max="1028" width="11.28515625" customWidth="1"/>
    <col min="1031" max="1031" width="30.42578125" customWidth="1"/>
    <col min="1281" max="1281" width="2.7109375" customWidth="1"/>
    <col min="1283" max="1283" width="12.42578125" customWidth="1"/>
    <col min="1284" max="1284" width="11.28515625" customWidth="1"/>
    <col min="1287" max="1287" width="30.42578125" customWidth="1"/>
    <col min="1537" max="1537" width="2.7109375" customWidth="1"/>
    <col min="1539" max="1539" width="12.42578125" customWidth="1"/>
    <col min="1540" max="1540" width="11.28515625" customWidth="1"/>
    <col min="1543" max="1543" width="30.42578125" customWidth="1"/>
    <col min="1793" max="1793" width="2.7109375" customWidth="1"/>
    <col min="1795" max="1795" width="12.42578125" customWidth="1"/>
    <col min="1796" max="1796" width="11.28515625" customWidth="1"/>
    <col min="1799" max="1799" width="30.42578125" customWidth="1"/>
    <col min="2049" max="2049" width="2.7109375" customWidth="1"/>
    <col min="2051" max="2051" width="12.42578125" customWidth="1"/>
    <col min="2052" max="2052" width="11.28515625" customWidth="1"/>
    <col min="2055" max="2055" width="30.42578125" customWidth="1"/>
    <col min="2305" max="2305" width="2.7109375" customWidth="1"/>
    <col min="2307" max="2307" width="12.42578125" customWidth="1"/>
    <col min="2308" max="2308" width="11.28515625" customWidth="1"/>
    <col min="2311" max="2311" width="30.42578125" customWidth="1"/>
    <col min="2561" max="2561" width="2.7109375" customWidth="1"/>
    <col min="2563" max="2563" width="12.42578125" customWidth="1"/>
    <col min="2564" max="2564" width="11.28515625" customWidth="1"/>
    <col min="2567" max="2567" width="30.42578125" customWidth="1"/>
    <col min="2817" max="2817" width="2.7109375" customWidth="1"/>
    <col min="2819" max="2819" width="12.42578125" customWidth="1"/>
    <col min="2820" max="2820" width="11.28515625" customWidth="1"/>
    <col min="2823" max="2823" width="30.42578125" customWidth="1"/>
    <col min="3073" max="3073" width="2.7109375" customWidth="1"/>
    <col min="3075" max="3075" width="12.42578125" customWidth="1"/>
    <col min="3076" max="3076" width="11.28515625" customWidth="1"/>
    <col min="3079" max="3079" width="30.42578125" customWidth="1"/>
    <col min="3329" max="3329" width="2.7109375" customWidth="1"/>
    <col min="3331" max="3331" width="12.42578125" customWidth="1"/>
    <col min="3332" max="3332" width="11.28515625" customWidth="1"/>
    <col min="3335" max="3335" width="30.42578125" customWidth="1"/>
    <col min="3585" max="3585" width="2.7109375" customWidth="1"/>
    <col min="3587" max="3587" width="12.42578125" customWidth="1"/>
    <col min="3588" max="3588" width="11.28515625" customWidth="1"/>
    <col min="3591" max="3591" width="30.42578125" customWidth="1"/>
    <col min="3841" max="3841" width="2.7109375" customWidth="1"/>
    <col min="3843" max="3843" width="12.42578125" customWidth="1"/>
    <col min="3844" max="3844" width="11.28515625" customWidth="1"/>
    <col min="3847" max="3847" width="30.42578125" customWidth="1"/>
    <col min="4097" max="4097" width="2.7109375" customWidth="1"/>
    <col min="4099" max="4099" width="12.42578125" customWidth="1"/>
    <col min="4100" max="4100" width="11.28515625" customWidth="1"/>
    <col min="4103" max="4103" width="30.42578125" customWidth="1"/>
    <col min="4353" max="4353" width="2.7109375" customWidth="1"/>
    <col min="4355" max="4355" width="12.42578125" customWidth="1"/>
    <col min="4356" max="4356" width="11.28515625" customWidth="1"/>
    <col min="4359" max="4359" width="30.42578125" customWidth="1"/>
    <col min="4609" max="4609" width="2.7109375" customWidth="1"/>
    <col min="4611" max="4611" width="12.42578125" customWidth="1"/>
    <col min="4612" max="4612" width="11.28515625" customWidth="1"/>
    <col min="4615" max="4615" width="30.42578125" customWidth="1"/>
    <col min="4865" max="4865" width="2.7109375" customWidth="1"/>
    <col min="4867" max="4867" width="12.42578125" customWidth="1"/>
    <col min="4868" max="4868" width="11.28515625" customWidth="1"/>
    <col min="4871" max="4871" width="30.42578125" customWidth="1"/>
    <col min="5121" max="5121" width="2.7109375" customWidth="1"/>
    <col min="5123" max="5123" width="12.42578125" customWidth="1"/>
    <col min="5124" max="5124" width="11.28515625" customWidth="1"/>
    <col min="5127" max="5127" width="30.42578125" customWidth="1"/>
    <col min="5377" max="5377" width="2.7109375" customWidth="1"/>
    <col min="5379" max="5379" width="12.42578125" customWidth="1"/>
    <col min="5380" max="5380" width="11.28515625" customWidth="1"/>
    <col min="5383" max="5383" width="30.42578125" customWidth="1"/>
    <col min="5633" max="5633" width="2.7109375" customWidth="1"/>
    <col min="5635" max="5635" width="12.42578125" customWidth="1"/>
    <col min="5636" max="5636" width="11.28515625" customWidth="1"/>
    <col min="5639" max="5639" width="30.42578125" customWidth="1"/>
    <col min="5889" max="5889" width="2.7109375" customWidth="1"/>
    <col min="5891" max="5891" width="12.42578125" customWidth="1"/>
    <col min="5892" max="5892" width="11.28515625" customWidth="1"/>
    <col min="5895" max="5895" width="30.42578125" customWidth="1"/>
    <col min="6145" max="6145" width="2.7109375" customWidth="1"/>
    <col min="6147" max="6147" width="12.42578125" customWidth="1"/>
    <col min="6148" max="6148" width="11.28515625" customWidth="1"/>
    <col min="6151" max="6151" width="30.42578125" customWidth="1"/>
    <col min="6401" max="6401" width="2.7109375" customWidth="1"/>
    <col min="6403" max="6403" width="12.42578125" customWidth="1"/>
    <col min="6404" max="6404" width="11.28515625" customWidth="1"/>
    <col min="6407" max="6407" width="30.42578125" customWidth="1"/>
    <col min="6657" max="6657" width="2.7109375" customWidth="1"/>
    <col min="6659" max="6659" width="12.42578125" customWidth="1"/>
    <col min="6660" max="6660" width="11.28515625" customWidth="1"/>
    <col min="6663" max="6663" width="30.42578125" customWidth="1"/>
    <col min="6913" max="6913" width="2.7109375" customWidth="1"/>
    <col min="6915" max="6915" width="12.42578125" customWidth="1"/>
    <col min="6916" max="6916" width="11.28515625" customWidth="1"/>
    <col min="6919" max="6919" width="30.42578125" customWidth="1"/>
    <col min="7169" max="7169" width="2.7109375" customWidth="1"/>
    <col min="7171" max="7171" width="12.42578125" customWidth="1"/>
    <col min="7172" max="7172" width="11.28515625" customWidth="1"/>
    <col min="7175" max="7175" width="30.42578125" customWidth="1"/>
    <col min="7425" max="7425" width="2.7109375" customWidth="1"/>
    <col min="7427" max="7427" width="12.42578125" customWidth="1"/>
    <col min="7428" max="7428" width="11.28515625" customWidth="1"/>
    <col min="7431" max="7431" width="30.42578125" customWidth="1"/>
    <col min="7681" max="7681" width="2.7109375" customWidth="1"/>
    <col min="7683" max="7683" width="12.42578125" customWidth="1"/>
    <col min="7684" max="7684" width="11.28515625" customWidth="1"/>
    <col min="7687" max="7687" width="30.42578125" customWidth="1"/>
    <col min="7937" max="7937" width="2.7109375" customWidth="1"/>
    <col min="7939" max="7939" width="12.42578125" customWidth="1"/>
    <col min="7940" max="7940" width="11.28515625" customWidth="1"/>
    <col min="7943" max="7943" width="30.42578125" customWidth="1"/>
    <col min="8193" max="8193" width="2.7109375" customWidth="1"/>
    <col min="8195" max="8195" width="12.42578125" customWidth="1"/>
    <col min="8196" max="8196" width="11.28515625" customWidth="1"/>
    <col min="8199" max="8199" width="30.42578125" customWidth="1"/>
    <col min="8449" max="8449" width="2.7109375" customWidth="1"/>
    <col min="8451" max="8451" width="12.42578125" customWidth="1"/>
    <col min="8452" max="8452" width="11.28515625" customWidth="1"/>
    <col min="8455" max="8455" width="30.42578125" customWidth="1"/>
    <col min="8705" max="8705" width="2.7109375" customWidth="1"/>
    <col min="8707" max="8707" width="12.42578125" customWidth="1"/>
    <col min="8708" max="8708" width="11.28515625" customWidth="1"/>
    <col min="8711" max="8711" width="30.42578125" customWidth="1"/>
    <col min="8961" max="8961" width="2.7109375" customWidth="1"/>
    <col min="8963" max="8963" width="12.42578125" customWidth="1"/>
    <col min="8964" max="8964" width="11.28515625" customWidth="1"/>
    <col min="8967" max="8967" width="30.42578125" customWidth="1"/>
    <col min="9217" max="9217" width="2.7109375" customWidth="1"/>
    <col min="9219" max="9219" width="12.42578125" customWidth="1"/>
    <col min="9220" max="9220" width="11.28515625" customWidth="1"/>
    <col min="9223" max="9223" width="30.42578125" customWidth="1"/>
    <col min="9473" max="9473" width="2.7109375" customWidth="1"/>
    <col min="9475" max="9475" width="12.42578125" customWidth="1"/>
    <col min="9476" max="9476" width="11.28515625" customWidth="1"/>
    <col min="9479" max="9479" width="30.42578125" customWidth="1"/>
    <col min="9729" max="9729" width="2.7109375" customWidth="1"/>
    <col min="9731" max="9731" width="12.42578125" customWidth="1"/>
    <col min="9732" max="9732" width="11.28515625" customWidth="1"/>
    <col min="9735" max="9735" width="30.42578125" customWidth="1"/>
    <col min="9985" max="9985" width="2.7109375" customWidth="1"/>
    <col min="9987" max="9987" width="12.42578125" customWidth="1"/>
    <col min="9988" max="9988" width="11.28515625" customWidth="1"/>
    <col min="9991" max="9991" width="30.42578125" customWidth="1"/>
    <col min="10241" max="10241" width="2.7109375" customWidth="1"/>
    <col min="10243" max="10243" width="12.42578125" customWidth="1"/>
    <col min="10244" max="10244" width="11.28515625" customWidth="1"/>
    <col min="10247" max="10247" width="30.42578125" customWidth="1"/>
    <col min="10497" max="10497" width="2.7109375" customWidth="1"/>
    <col min="10499" max="10499" width="12.42578125" customWidth="1"/>
    <col min="10500" max="10500" width="11.28515625" customWidth="1"/>
    <col min="10503" max="10503" width="30.42578125" customWidth="1"/>
    <col min="10753" max="10753" width="2.7109375" customWidth="1"/>
    <col min="10755" max="10755" width="12.42578125" customWidth="1"/>
    <col min="10756" max="10756" width="11.28515625" customWidth="1"/>
    <col min="10759" max="10759" width="30.42578125" customWidth="1"/>
    <col min="11009" max="11009" width="2.7109375" customWidth="1"/>
    <col min="11011" max="11011" width="12.42578125" customWidth="1"/>
    <col min="11012" max="11012" width="11.28515625" customWidth="1"/>
    <col min="11015" max="11015" width="30.42578125" customWidth="1"/>
    <col min="11265" max="11265" width="2.7109375" customWidth="1"/>
    <col min="11267" max="11267" width="12.42578125" customWidth="1"/>
    <col min="11268" max="11268" width="11.28515625" customWidth="1"/>
    <col min="11271" max="11271" width="30.42578125" customWidth="1"/>
    <col min="11521" max="11521" width="2.7109375" customWidth="1"/>
    <col min="11523" max="11523" width="12.42578125" customWidth="1"/>
    <col min="11524" max="11524" width="11.28515625" customWidth="1"/>
    <col min="11527" max="11527" width="30.42578125" customWidth="1"/>
    <col min="11777" max="11777" width="2.7109375" customWidth="1"/>
    <col min="11779" max="11779" width="12.42578125" customWidth="1"/>
    <col min="11780" max="11780" width="11.28515625" customWidth="1"/>
    <col min="11783" max="11783" width="30.42578125" customWidth="1"/>
    <col min="12033" max="12033" width="2.7109375" customWidth="1"/>
    <col min="12035" max="12035" width="12.42578125" customWidth="1"/>
    <col min="12036" max="12036" width="11.28515625" customWidth="1"/>
    <col min="12039" max="12039" width="30.42578125" customWidth="1"/>
    <col min="12289" max="12289" width="2.7109375" customWidth="1"/>
    <col min="12291" max="12291" width="12.42578125" customWidth="1"/>
    <col min="12292" max="12292" width="11.28515625" customWidth="1"/>
    <col min="12295" max="12295" width="30.42578125" customWidth="1"/>
    <col min="12545" max="12545" width="2.7109375" customWidth="1"/>
    <col min="12547" max="12547" width="12.42578125" customWidth="1"/>
    <col min="12548" max="12548" width="11.28515625" customWidth="1"/>
    <col min="12551" max="12551" width="30.42578125" customWidth="1"/>
    <col min="12801" max="12801" width="2.7109375" customWidth="1"/>
    <col min="12803" max="12803" width="12.42578125" customWidth="1"/>
    <col min="12804" max="12804" width="11.28515625" customWidth="1"/>
    <col min="12807" max="12807" width="30.42578125" customWidth="1"/>
    <col min="13057" max="13057" width="2.7109375" customWidth="1"/>
    <col min="13059" max="13059" width="12.42578125" customWidth="1"/>
    <col min="13060" max="13060" width="11.28515625" customWidth="1"/>
    <col min="13063" max="13063" width="30.42578125" customWidth="1"/>
    <col min="13313" max="13313" width="2.7109375" customWidth="1"/>
    <col min="13315" max="13315" width="12.42578125" customWidth="1"/>
    <col min="13316" max="13316" width="11.28515625" customWidth="1"/>
    <col min="13319" max="13319" width="30.42578125" customWidth="1"/>
    <col min="13569" max="13569" width="2.7109375" customWidth="1"/>
    <col min="13571" max="13571" width="12.42578125" customWidth="1"/>
    <col min="13572" max="13572" width="11.28515625" customWidth="1"/>
    <col min="13575" max="13575" width="30.42578125" customWidth="1"/>
    <col min="13825" max="13825" width="2.7109375" customWidth="1"/>
    <col min="13827" max="13827" width="12.42578125" customWidth="1"/>
    <col min="13828" max="13828" width="11.28515625" customWidth="1"/>
    <col min="13831" max="13831" width="30.42578125" customWidth="1"/>
    <col min="14081" max="14081" width="2.7109375" customWidth="1"/>
    <col min="14083" max="14083" width="12.42578125" customWidth="1"/>
    <col min="14084" max="14084" width="11.28515625" customWidth="1"/>
    <col min="14087" max="14087" width="30.42578125" customWidth="1"/>
    <col min="14337" max="14337" width="2.7109375" customWidth="1"/>
    <col min="14339" max="14339" width="12.42578125" customWidth="1"/>
    <col min="14340" max="14340" width="11.28515625" customWidth="1"/>
    <col min="14343" max="14343" width="30.42578125" customWidth="1"/>
    <col min="14593" max="14593" width="2.7109375" customWidth="1"/>
    <col min="14595" max="14595" width="12.42578125" customWidth="1"/>
    <col min="14596" max="14596" width="11.28515625" customWidth="1"/>
    <col min="14599" max="14599" width="30.42578125" customWidth="1"/>
    <col min="14849" max="14849" width="2.7109375" customWidth="1"/>
    <col min="14851" max="14851" width="12.42578125" customWidth="1"/>
    <col min="14852" max="14852" width="11.28515625" customWidth="1"/>
    <col min="14855" max="14855" width="30.42578125" customWidth="1"/>
    <col min="15105" max="15105" width="2.7109375" customWidth="1"/>
    <col min="15107" max="15107" width="12.42578125" customWidth="1"/>
    <col min="15108" max="15108" width="11.28515625" customWidth="1"/>
    <col min="15111" max="15111" width="30.42578125" customWidth="1"/>
    <col min="15361" max="15361" width="2.7109375" customWidth="1"/>
    <col min="15363" max="15363" width="12.42578125" customWidth="1"/>
    <col min="15364" max="15364" width="11.28515625" customWidth="1"/>
    <col min="15367" max="15367" width="30.42578125" customWidth="1"/>
    <col min="15617" max="15617" width="2.7109375" customWidth="1"/>
    <col min="15619" max="15619" width="12.42578125" customWidth="1"/>
    <col min="15620" max="15620" width="11.28515625" customWidth="1"/>
    <col min="15623" max="15623" width="30.42578125" customWidth="1"/>
    <col min="15873" max="15873" width="2.7109375" customWidth="1"/>
    <col min="15875" max="15875" width="12.42578125" customWidth="1"/>
    <col min="15876" max="15876" width="11.28515625" customWidth="1"/>
    <col min="15879" max="15879" width="30.42578125" customWidth="1"/>
    <col min="16129" max="16129" width="2.7109375" customWidth="1"/>
    <col min="16131" max="16131" width="12.42578125" customWidth="1"/>
    <col min="16132" max="16132" width="11.28515625" customWidth="1"/>
    <col min="16135" max="16135" width="30.42578125" customWidth="1"/>
  </cols>
  <sheetData>
    <row r="1" spans="1:8" ht="42" customHeight="1">
      <c r="A1" s="18"/>
      <c r="B1" s="18"/>
      <c r="C1" s="18"/>
      <c r="D1" s="18"/>
      <c r="E1" s="18"/>
      <c r="F1" s="18"/>
      <c r="G1" s="18"/>
      <c r="H1" s="19"/>
    </row>
    <row r="3" spans="1:8">
      <c r="C3" s="14" t="s">
        <v>198</v>
      </c>
      <c r="D3" s="14" t="s">
        <v>34</v>
      </c>
      <c r="E3" s="14" t="s">
        <v>161</v>
      </c>
    </row>
    <row r="4" spans="1:8">
      <c r="C4" s="13" t="s">
        <v>211</v>
      </c>
      <c r="D4" s="15">
        <v>35796</v>
      </c>
      <c r="E4" s="13">
        <v>80</v>
      </c>
    </row>
    <row r="5" spans="1:8">
      <c r="C5" s="13" t="s">
        <v>212</v>
      </c>
      <c r="D5" s="15">
        <v>35925</v>
      </c>
      <c r="E5" s="13">
        <v>25</v>
      </c>
    </row>
    <row r="6" spans="1:8">
      <c r="C6" s="13" t="s">
        <v>211</v>
      </c>
      <c r="D6" s="15">
        <v>35827</v>
      </c>
      <c r="E6" s="13">
        <v>80</v>
      </c>
    </row>
    <row r="7" spans="1:8">
      <c r="C7" s="13" t="s">
        <v>213</v>
      </c>
      <c r="D7" s="15">
        <v>35855</v>
      </c>
      <c r="E7" s="13">
        <v>150</v>
      </c>
    </row>
    <row r="8" spans="1:8">
      <c r="C8" s="13" t="s">
        <v>213</v>
      </c>
      <c r="D8" s="15">
        <v>35800</v>
      </c>
      <c r="E8" s="13">
        <v>300</v>
      </c>
    </row>
    <row r="9" spans="1:8">
      <c r="C9" s="13" t="s">
        <v>214</v>
      </c>
      <c r="D9" s="15">
        <v>35947</v>
      </c>
      <c r="E9" s="13">
        <v>50</v>
      </c>
    </row>
    <row r="10" spans="1:8">
      <c r="C10" s="13" t="s">
        <v>212</v>
      </c>
      <c r="D10" s="15">
        <v>35886</v>
      </c>
      <c r="E10" s="13">
        <v>200</v>
      </c>
    </row>
    <row r="11" spans="1:8">
      <c r="C11" s="13" t="s">
        <v>212</v>
      </c>
      <c r="D11" s="15">
        <v>35855</v>
      </c>
      <c r="E11" s="13">
        <v>100</v>
      </c>
    </row>
    <row r="12" spans="1:8">
      <c r="C12" s="13" t="s">
        <v>215</v>
      </c>
      <c r="D12" s="15">
        <v>35916</v>
      </c>
      <c r="E12" s="13">
        <v>250</v>
      </c>
    </row>
    <row r="14" spans="1:8">
      <c r="B14" s="34" t="s">
        <v>237</v>
      </c>
      <c r="C14" s="35"/>
      <c r="D14" s="35"/>
      <c r="E14" s="76"/>
      <c r="F14" s="20">
        <f>COUNTIF(C4:C12,"Brakes")</f>
        <v>2</v>
      </c>
      <c r="G14" s="25" t="s">
        <v>238</v>
      </c>
    </row>
    <row r="15" spans="1:8">
      <c r="B15" s="34" t="s">
        <v>239</v>
      </c>
      <c r="C15" s="35"/>
      <c r="D15" s="35"/>
      <c r="E15" s="76"/>
      <c r="F15" s="20">
        <f>COUNTIF(C4:C12,"Tyres")</f>
        <v>3</v>
      </c>
      <c r="G15" s="25" t="s">
        <v>240</v>
      </c>
    </row>
    <row r="16" spans="1:8">
      <c r="B16" s="34" t="s">
        <v>307</v>
      </c>
      <c r="C16" s="35"/>
      <c r="D16" s="35"/>
      <c r="E16" s="76"/>
      <c r="F16" s="20">
        <f>COUNTIF(E4:E12,"&gt;=100")</f>
        <v>5</v>
      </c>
      <c r="G16" s="25" t="s">
        <v>241</v>
      </c>
    </row>
    <row r="18" spans="2:7">
      <c r="B18" s="34" t="s">
        <v>242</v>
      </c>
      <c r="C18" s="35"/>
      <c r="D18" s="35"/>
      <c r="E18" s="13" t="s">
        <v>222</v>
      </c>
      <c r="F18" s="20">
        <f>COUNTIF(C4:C12,E18)</f>
        <v>2</v>
      </c>
      <c r="G18" s="25" t="s">
        <v>243</v>
      </c>
    </row>
    <row r="21" spans="2:7" ht="15.75" thickBot="1">
      <c r="B21" s="22" t="s">
        <v>128</v>
      </c>
      <c r="C21" s="22"/>
      <c r="D21" s="22"/>
      <c r="E21" s="22"/>
      <c r="F21" s="22"/>
      <c r="G21" s="22"/>
    </row>
    <row r="22" spans="2:7">
      <c r="B22" t="s">
        <v>244</v>
      </c>
    </row>
    <row r="24" spans="2:7" ht="15.75" thickBot="1">
      <c r="B24" s="22" t="s">
        <v>17</v>
      </c>
      <c r="C24" s="22"/>
      <c r="D24" s="22"/>
      <c r="E24" s="22"/>
      <c r="F24" s="22"/>
      <c r="G24" s="22"/>
    </row>
    <row r="25" spans="2:7">
      <c r="B25" s="78" t="s">
        <v>245</v>
      </c>
    </row>
    <row r="26" spans="2:7">
      <c r="B26" t="s">
        <v>246</v>
      </c>
    </row>
    <row r="27" spans="2:7">
      <c r="B27" t="s">
        <v>247</v>
      </c>
    </row>
    <row r="28" spans="2:7">
      <c r="B28" t="s">
        <v>248</v>
      </c>
    </row>
    <row r="29" spans="2:7">
      <c r="B29" t="s">
        <v>249</v>
      </c>
    </row>
    <row r="31" spans="2:7" ht="15.75" thickBot="1">
      <c r="B31" s="22" t="s">
        <v>20</v>
      </c>
      <c r="C31" s="22"/>
      <c r="D31" s="22"/>
      <c r="E31" s="22"/>
      <c r="F31" s="22"/>
      <c r="G31" s="22"/>
    </row>
    <row r="32" spans="2:7">
      <c r="B32" t="s">
        <v>35</v>
      </c>
    </row>
    <row r="35" spans="1:10" ht="44.25" customHeight="1">
      <c r="A35" s="18"/>
      <c r="B35" s="18"/>
      <c r="C35" s="18"/>
      <c r="D35" s="18"/>
      <c r="E35" s="18"/>
      <c r="F35" s="18"/>
      <c r="G35" s="18"/>
      <c r="H35" s="18"/>
      <c r="I35" s="18"/>
      <c r="J35" s="19"/>
    </row>
    <row r="36" spans="1:10">
      <c r="B36" s="28"/>
      <c r="C36" s="28"/>
      <c r="D36" s="28"/>
      <c r="E36" s="28"/>
      <c r="F36" s="28"/>
      <c r="G36" s="28"/>
      <c r="H36" s="28"/>
      <c r="I36" s="28"/>
    </row>
    <row r="38" spans="1:10">
      <c r="C38" s="14" t="s">
        <v>198</v>
      </c>
      <c r="D38" s="14" t="s">
        <v>34</v>
      </c>
      <c r="E38" s="14" t="s">
        <v>161</v>
      </c>
    </row>
    <row r="39" spans="1:10">
      <c r="C39" s="13" t="s">
        <v>211</v>
      </c>
      <c r="D39" s="15">
        <v>35796</v>
      </c>
      <c r="E39" s="13">
        <v>80</v>
      </c>
    </row>
    <row r="40" spans="1:10">
      <c r="C40" s="13" t="s">
        <v>212</v>
      </c>
      <c r="D40" s="15">
        <v>35925</v>
      </c>
      <c r="E40" s="13">
        <v>25</v>
      </c>
    </row>
    <row r="41" spans="1:10">
      <c r="C41" s="13" t="s">
        <v>211</v>
      </c>
      <c r="D41" s="15">
        <v>35827</v>
      </c>
      <c r="E41" s="13">
        <v>80</v>
      </c>
    </row>
    <row r="42" spans="1:10">
      <c r="C42" s="13" t="s">
        <v>213</v>
      </c>
      <c r="D42" s="15">
        <v>35855</v>
      </c>
      <c r="E42" s="13">
        <v>150</v>
      </c>
    </row>
    <row r="43" spans="1:10">
      <c r="C43" s="13" t="s">
        <v>213</v>
      </c>
      <c r="D43" s="15">
        <v>35800</v>
      </c>
      <c r="E43" s="13">
        <v>300</v>
      </c>
    </row>
    <row r="44" spans="1:10">
      <c r="C44" s="13" t="s">
        <v>214</v>
      </c>
      <c r="D44" s="15">
        <v>35947</v>
      </c>
      <c r="E44" s="13">
        <v>50</v>
      </c>
    </row>
    <row r="45" spans="1:10">
      <c r="C45" s="13" t="s">
        <v>212</v>
      </c>
      <c r="D45" s="15">
        <v>35886</v>
      </c>
      <c r="E45" s="13">
        <v>200</v>
      </c>
    </row>
    <row r="46" spans="1:10">
      <c r="C46" s="13" t="s">
        <v>212</v>
      </c>
      <c r="D46" s="15">
        <v>35855</v>
      </c>
      <c r="E46" s="13">
        <v>100</v>
      </c>
    </row>
    <row r="47" spans="1:10">
      <c r="C47" s="13" t="s">
        <v>215</v>
      </c>
      <c r="D47" s="15">
        <v>35916</v>
      </c>
      <c r="E47" s="13">
        <v>250</v>
      </c>
    </row>
    <row r="49" spans="2:9">
      <c r="B49" s="34" t="s">
        <v>252</v>
      </c>
      <c r="C49" s="35"/>
      <c r="D49" s="35"/>
      <c r="E49" s="76"/>
      <c r="F49" s="20">
        <f>COUNTIF(C39:C47,"Tyres")</f>
        <v>3</v>
      </c>
      <c r="G49" s="21" t="s">
        <v>250</v>
      </c>
    </row>
    <row r="50" spans="2:9">
      <c r="B50" s="34" t="s">
        <v>253</v>
      </c>
      <c r="C50" s="35"/>
      <c r="D50" s="35"/>
      <c r="E50" s="76"/>
      <c r="F50" s="20">
        <f>COUNTIFS(C39:C47,"Tyres",E39:E47,"&gt;=100")</f>
        <v>2</v>
      </c>
      <c r="G50" s="21" t="s">
        <v>251</v>
      </c>
    </row>
    <row r="54" spans="2:9" ht="15.75" thickBot="1">
      <c r="B54" s="22" t="s">
        <v>128</v>
      </c>
      <c r="C54" s="22"/>
      <c r="D54" s="22"/>
      <c r="E54" s="22"/>
      <c r="F54" s="22"/>
      <c r="G54" s="22"/>
      <c r="H54" s="22"/>
      <c r="I54" s="22"/>
    </row>
    <row r="55" spans="2:9">
      <c r="B55" t="s">
        <v>254</v>
      </c>
    </row>
    <row r="57" spans="2:9" ht="15.75" thickBot="1">
      <c r="B57" s="22" t="s">
        <v>17</v>
      </c>
      <c r="C57" s="22"/>
      <c r="D57" s="22"/>
      <c r="E57" s="22"/>
      <c r="F57" s="22"/>
      <c r="G57" s="22"/>
      <c r="H57" s="22"/>
      <c r="I57" s="22"/>
    </row>
    <row r="58" spans="2:9">
      <c r="B58" s="78" t="s">
        <v>255</v>
      </c>
    </row>
    <row r="61" spans="2:9">
      <c r="B61" t="s">
        <v>251</v>
      </c>
    </row>
    <row r="62" spans="2:9">
      <c r="E62" t="s">
        <v>256</v>
      </c>
    </row>
    <row r="63" spans="2:9">
      <c r="E63" t="s">
        <v>257</v>
      </c>
    </row>
    <row r="64" spans="2:9" ht="15.75" thickBot="1">
      <c r="B64" s="22" t="s">
        <v>20</v>
      </c>
      <c r="C64" s="22"/>
      <c r="D64" s="22"/>
      <c r="E64" s="22"/>
      <c r="F64" s="22"/>
      <c r="G64" s="22"/>
      <c r="H64" s="22"/>
      <c r="I64" s="22"/>
    </row>
    <row r="65" spans="2:2">
      <c r="B65" t="s">
        <v>35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codeName="Sheet11"/>
  <dimension ref="A1:I56"/>
  <sheetViews>
    <sheetView showGridLines="0" workbookViewId="0"/>
  </sheetViews>
  <sheetFormatPr defaultRowHeight="15"/>
  <cols>
    <col min="1" max="1" width="2.7109375" customWidth="1"/>
    <col min="3" max="3" width="21.140625" customWidth="1"/>
    <col min="4" max="4" width="12.28515625" customWidth="1"/>
    <col min="5" max="5" width="10.7109375" customWidth="1"/>
    <col min="257" max="257" width="2.7109375" customWidth="1"/>
    <col min="259" max="259" width="21.140625" customWidth="1"/>
    <col min="260" max="260" width="12.28515625" customWidth="1"/>
    <col min="261" max="261" width="10.7109375" customWidth="1"/>
    <col min="513" max="513" width="2.7109375" customWidth="1"/>
    <col min="515" max="515" width="21.140625" customWidth="1"/>
    <col min="516" max="516" width="12.28515625" customWidth="1"/>
    <col min="517" max="517" width="10.7109375" customWidth="1"/>
    <col min="769" max="769" width="2.7109375" customWidth="1"/>
    <col min="771" max="771" width="21.140625" customWidth="1"/>
    <col min="772" max="772" width="12.28515625" customWidth="1"/>
    <col min="773" max="773" width="10.7109375" customWidth="1"/>
    <col min="1025" max="1025" width="2.7109375" customWidth="1"/>
    <col min="1027" max="1027" width="21.140625" customWidth="1"/>
    <col min="1028" max="1028" width="12.28515625" customWidth="1"/>
    <col min="1029" max="1029" width="10.7109375" customWidth="1"/>
    <col min="1281" max="1281" width="2.7109375" customWidth="1"/>
    <col min="1283" max="1283" width="21.140625" customWidth="1"/>
    <col min="1284" max="1284" width="12.28515625" customWidth="1"/>
    <col min="1285" max="1285" width="10.7109375" customWidth="1"/>
    <col min="1537" max="1537" width="2.7109375" customWidth="1"/>
    <col min="1539" max="1539" width="21.140625" customWidth="1"/>
    <col min="1540" max="1540" width="12.28515625" customWidth="1"/>
    <col min="1541" max="1541" width="10.7109375" customWidth="1"/>
    <col min="1793" max="1793" width="2.7109375" customWidth="1"/>
    <col min="1795" max="1795" width="21.140625" customWidth="1"/>
    <col min="1796" max="1796" width="12.28515625" customWidth="1"/>
    <col min="1797" max="1797" width="10.7109375" customWidth="1"/>
    <col min="2049" max="2049" width="2.7109375" customWidth="1"/>
    <col min="2051" max="2051" width="21.140625" customWidth="1"/>
    <col min="2052" max="2052" width="12.28515625" customWidth="1"/>
    <col min="2053" max="2053" width="10.7109375" customWidth="1"/>
    <col min="2305" max="2305" width="2.7109375" customWidth="1"/>
    <col min="2307" max="2307" width="21.140625" customWidth="1"/>
    <col min="2308" max="2308" width="12.28515625" customWidth="1"/>
    <col min="2309" max="2309" width="10.7109375" customWidth="1"/>
    <col min="2561" max="2561" width="2.7109375" customWidth="1"/>
    <col min="2563" max="2563" width="21.140625" customWidth="1"/>
    <col min="2564" max="2564" width="12.28515625" customWidth="1"/>
    <col min="2565" max="2565" width="10.7109375" customWidth="1"/>
    <col min="2817" max="2817" width="2.7109375" customWidth="1"/>
    <col min="2819" max="2819" width="21.140625" customWidth="1"/>
    <col min="2820" max="2820" width="12.28515625" customWidth="1"/>
    <col min="2821" max="2821" width="10.7109375" customWidth="1"/>
    <col min="3073" max="3073" width="2.7109375" customWidth="1"/>
    <col min="3075" max="3075" width="21.140625" customWidth="1"/>
    <col min="3076" max="3076" width="12.28515625" customWidth="1"/>
    <col min="3077" max="3077" width="10.7109375" customWidth="1"/>
    <col min="3329" max="3329" width="2.7109375" customWidth="1"/>
    <col min="3331" max="3331" width="21.140625" customWidth="1"/>
    <col min="3332" max="3332" width="12.28515625" customWidth="1"/>
    <col min="3333" max="3333" width="10.7109375" customWidth="1"/>
    <col min="3585" max="3585" width="2.7109375" customWidth="1"/>
    <col min="3587" max="3587" width="21.140625" customWidth="1"/>
    <col min="3588" max="3588" width="12.28515625" customWidth="1"/>
    <col min="3589" max="3589" width="10.7109375" customWidth="1"/>
    <col min="3841" max="3841" width="2.7109375" customWidth="1"/>
    <col min="3843" max="3843" width="21.140625" customWidth="1"/>
    <col min="3844" max="3844" width="12.28515625" customWidth="1"/>
    <col min="3845" max="3845" width="10.7109375" customWidth="1"/>
    <col min="4097" max="4097" width="2.7109375" customWidth="1"/>
    <col min="4099" max="4099" width="21.140625" customWidth="1"/>
    <col min="4100" max="4100" width="12.28515625" customWidth="1"/>
    <col min="4101" max="4101" width="10.7109375" customWidth="1"/>
    <col min="4353" max="4353" width="2.7109375" customWidth="1"/>
    <col min="4355" max="4355" width="21.140625" customWidth="1"/>
    <col min="4356" max="4356" width="12.28515625" customWidth="1"/>
    <col min="4357" max="4357" width="10.7109375" customWidth="1"/>
    <col min="4609" max="4609" width="2.7109375" customWidth="1"/>
    <col min="4611" max="4611" width="21.140625" customWidth="1"/>
    <col min="4612" max="4612" width="12.28515625" customWidth="1"/>
    <col min="4613" max="4613" width="10.7109375" customWidth="1"/>
    <col min="4865" max="4865" width="2.7109375" customWidth="1"/>
    <col min="4867" max="4867" width="21.140625" customWidth="1"/>
    <col min="4868" max="4868" width="12.28515625" customWidth="1"/>
    <col min="4869" max="4869" width="10.7109375" customWidth="1"/>
    <col min="5121" max="5121" width="2.7109375" customWidth="1"/>
    <col min="5123" max="5123" width="21.140625" customWidth="1"/>
    <col min="5124" max="5124" width="12.28515625" customWidth="1"/>
    <col min="5125" max="5125" width="10.7109375" customWidth="1"/>
    <col min="5377" max="5377" width="2.7109375" customWidth="1"/>
    <col min="5379" max="5379" width="21.140625" customWidth="1"/>
    <col min="5380" max="5380" width="12.28515625" customWidth="1"/>
    <col min="5381" max="5381" width="10.7109375" customWidth="1"/>
    <col min="5633" max="5633" width="2.7109375" customWidth="1"/>
    <col min="5635" max="5635" width="21.140625" customWidth="1"/>
    <col min="5636" max="5636" width="12.28515625" customWidth="1"/>
    <col min="5637" max="5637" width="10.7109375" customWidth="1"/>
    <col min="5889" max="5889" width="2.7109375" customWidth="1"/>
    <col min="5891" max="5891" width="21.140625" customWidth="1"/>
    <col min="5892" max="5892" width="12.28515625" customWidth="1"/>
    <col min="5893" max="5893" width="10.7109375" customWidth="1"/>
    <col min="6145" max="6145" width="2.7109375" customWidth="1"/>
    <col min="6147" max="6147" width="21.140625" customWidth="1"/>
    <col min="6148" max="6148" width="12.28515625" customWidth="1"/>
    <col min="6149" max="6149" width="10.7109375" customWidth="1"/>
    <col min="6401" max="6401" width="2.7109375" customWidth="1"/>
    <col min="6403" max="6403" width="21.140625" customWidth="1"/>
    <col min="6404" max="6404" width="12.28515625" customWidth="1"/>
    <col min="6405" max="6405" width="10.7109375" customWidth="1"/>
    <col min="6657" max="6657" width="2.7109375" customWidth="1"/>
    <col min="6659" max="6659" width="21.140625" customWidth="1"/>
    <col min="6660" max="6660" width="12.28515625" customWidth="1"/>
    <col min="6661" max="6661" width="10.7109375" customWidth="1"/>
    <col min="6913" max="6913" width="2.7109375" customWidth="1"/>
    <col min="6915" max="6915" width="21.140625" customWidth="1"/>
    <col min="6916" max="6916" width="12.28515625" customWidth="1"/>
    <col min="6917" max="6917" width="10.7109375" customWidth="1"/>
    <col min="7169" max="7169" width="2.7109375" customWidth="1"/>
    <col min="7171" max="7171" width="21.140625" customWidth="1"/>
    <col min="7172" max="7172" width="12.28515625" customWidth="1"/>
    <col min="7173" max="7173" width="10.7109375" customWidth="1"/>
    <col min="7425" max="7425" width="2.7109375" customWidth="1"/>
    <col min="7427" max="7427" width="21.140625" customWidth="1"/>
    <col min="7428" max="7428" width="12.28515625" customWidth="1"/>
    <col min="7429" max="7429" width="10.7109375" customWidth="1"/>
    <col min="7681" max="7681" width="2.7109375" customWidth="1"/>
    <col min="7683" max="7683" width="21.140625" customWidth="1"/>
    <col min="7684" max="7684" width="12.28515625" customWidth="1"/>
    <col min="7685" max="7685" width="10.7109375" customWidth="1"/>
    <col min="7937" max="7937" width="2.7109375" customWidth="1"/>
    <col min="7939" max="7939" width="21.140625" customWidth="1"/>
    <col min="7940" max="7940" width="12.28515625" customWidth="1"/>
    <col min="7941" max="7941" width="10.7109375" customWidth="1"/>
    <col min="8193" max="8193" width="2.7109375" customWidth="1"/>
    <col min="8195" max="8195" width="21.140625" customWidth="1"/>
    <col min="8196" max="8196" width="12.28515625" customWidth="1"/>
    <col min="8197" max="8197" width="10.7109375" customWidth="1"/>
    <col min="8449" max="8449" width="2.7109375" customWidth="1"/>
    <col min="8451" max="8451" width="21.140625" customWidth="1"/>
    <col min="8452" max="8452" width="12.28515625" customWidth="1"/>
    <col min="8453" max="8453" width="10.7109375" customWidth="1"/>
    <col min="8705" max="8705" width="2.7109375" customWidth="1"/>
    <col min="8707" max="8707" width="21.140625" customWidth="1"/>
    <col min="8708" max="8708" width="12.28515625" customWidth="1"/>
    <col min="8709" max="8709" width="10.7109375" customWidth="1"/>
    <col min="8961" max="8961" width="2.7109375" customWidth="1"/>
    <col min="8963" max="8963" width="21.140625" customWidth="1"/>
    <col min="8964" max="8964" width="12.28515625" customWidth="1"/>
    <col min="8965" max="8965" width="10.7109375" customWidth="1"/>
    <col min="9217" max="9217" width="2.7109375" customWidth="1"/>
    <col min="9219" max="9219" width="21.140625" customWidth="1"/>
    <col min="9220" max="9220" width="12.28515625" customWidth="1"/>
    <col min="9221" max="9221" width="10.7109375" customWidth="1"/>
    <col min="9473" max="9473" width="2.7109375" customWidth="1"/>
    <col min="9475" max="9475" width="21.140625" customWidth="1"/>
    <col min="9476" max="9476" width="12.28515625" customWidth="1"/>
    <col min="9477" max="9477" width="10.7109375" customWidth="1"/>
    <col min="9729" max="9729" width="2.7109375" customWidth="1"/>
    <col min="9731" max="9731" width="21.140625" customWidth="1"/>
    <col min="9732" max="9732" width="12.28515625" customWidth="1"/>
    <col min="9733" max="9733" width="10.7109375" customWidth="1"/>
    <col min="9985" max="9985" width="2.7109375" customWidth="1"/>
    <col min="9987" max="9987" width="21.140625" customWidth="1"/>
    <col min="9988" max="9988" width="12.28515625" customWidth="1"/>
    <col min="9989" max="9989" width="10.7109375" customWidth="1"/>
    <col min="10241" max="10241" width="2.7109375" customWidth="1"/>
    <col min="10243" max="10243" width="21.140625" customWidth="1"/>
    <col min="10244" max="10244" width="12.28515625" customWidth="1"/>
    <col min="10245" max="10245" width="10.7109375" customWidth="1"/>
    <col min="10497" max="10497" width="2.7109375" customWidth="1"/>
    <col min="10499" max="10499" width="21.140625" customWidth="1"/>
    <col min="10500" max="10500" width="12.28515625" customWidth="1"/>
    <col min="10501" max="10501" width="10.7109375" customWidth="1"/>
    <col min="10753" max="10753" width="2.7109375" customWidth="1"/>
    <col min="10755" max="10755" width="21.140625" customWidth="1"/>
    <col min="10756" max="10756" width="12.28515625" customWidth="1"/>
    <col min="10757" max="10757" width="10.7109375" customWidth="1"/>
    <col min="11009" max="11009" width="2.7109375" customWidth="1"/>
    <col min="11011" max="11011" width="21.140625" customWidth="1"/>
    <col min="11012" max="11012" width="12.28515625" customWidth="1"/>
    <col min="11013" max="11013" width="10.7109375" customWidth="1"/>
    <col min="11265" max="11265" width="2.7109375" customWidth="1"/>
    <col min="11267" max="11267" width="21.140625" customWidth="1"/>
    <col min="11268" max="11268" width="12.28515625" customWidth="1"/>
    <col min="11269" max="11269" width="10.7109375" customWidth="1"/>
    <col min="11521" max="11521" width="2.7109375" customWidth="1"/>
    <col min="11523" max="11523" width="21.140625" customWidth="1"/>
    <col min="11524" max="11524" width="12.28515625" customWidth="1"/>
    <col min="11525" max="11525" width="10.7109375" customWidth="1"/>
    <col min="11777" max="11777" width="2.7109375" customWidth="1"/>
    <col min="11779" max="11779" width="21.140625" customWidth="1"/>
    <col min="11780" max="11780" width="12.28515625" customWidth="1"/>
    <col min="11781" max="11781" width="10.7109375" customWidth="1"/>
    <col min="12033" max="12033" width="2.7109375" customWidth="1"/>
    <col min="12035" max="12035" width="21.140625" customWidth="1"/>
    <col min="12036" max="12036" width="12.28515625" customWidth="1"/>
    <col min="12037" max="12037" width="10.7109375" customWidth="1"/>
    <col min="12289" max="12289" width="2.7109375" customWidth="1"/>
    <col min="12291" max="12291" width="21.140625" customWidth="1"/>
    <col min="12292" max="12292" width="12.28515625" customWidth="1"/>
    <col min="12293" max="12293" width="10.7109375" customWidth="1"/>
    <col min="12545" max="12545" width="2.7109375" customWidth="1"/>
    <col min="12547" max="12547" width="21.140625" customWidth="1"/>
    <col min="12548" max="12548" width="12.28515625" customWidth="1"/>
    <col min="12549" max="12549" width="10.7109375" customWidth="1"/>
    <col min="12801" max="12801" width="2.7109375" customWidth="1"/>
    <col min="12803" max="12803" width="21.140625" customWidth="1"/>
    <col min="12804" max="12804" width="12.28515625" customWidth="1"/>
    <col min="12805" max="12805" width="10.7109375" customWidth="1"/>
    <col min="13057" max="13057" width="2.7109375" customWidth="1"/>
    <col min="13059" max="13059" width="21.140625" customWidth="1"/>
    <col min="13060" max="13060" width="12.28515625" customWidth="1"/>
    <col min="13061" max="13061" width="10.7109375" customWidth="1"/>
    <col min="13313" max="13313" width="2.7109375" customWidth="1"/>
    <col min="13315" max="13315" width="21.140625" customWidth="1"/>
    <col min="13316" max="13316" width="12.28515625" customWidth="1"/>
    <col min="13317" max="13317" width="10.7109375" customWidth="1"/>
    <col min="13569" max="13569" width="2.7109375" customWidth="1"/>
    <col min="13571" max="13571" width="21.140625" customWidth="1"/>
    <col min="13572" max="13572" width="12.28515625" customWidth="1"/>
    <col min="13573" max="13573" width="10.7109375" customWidth="1"/>
    <col min="13825" max="13825" width="2.7109375" customWidth="1"/>
    <col min="13827" max="13827" width="21.140625" customWidth="1"/>
    <col min="13828" max="13828" width="12.28515625" customWidth="1"/>
    <col min="13829" max="13829" width="10.7109375" customWidth="1"/>
    <col min="14081" max="14081" width="2.7109375" customWidth="1"/>
    <col min="14083" max="14083" width="21.140625" customWidth="1"/>
    <col min="14084" max="14084" width="12.28515625" customWidth="1"/>
    <col min="14085" max="14085" width="10.7109375" customWidth="1"/>
    <col min="14337" max="14337" width="2.7109375" customWidth="1"/>
    <col min="14339" max="14339" width="21.140625" customWidth="1"/>
    <col min="14340" max="14340" width="12.28515625" customWidth="1"/>
    <col min="14341" max="14341" width="10.7109375" customWidth="1"/>
    <col min="14593" max="14593" width="2.7109375" customWidth="1"/>
    <col min="14595" max="14595" width="21.140625" customWidth="1"/>
    <col min="14596" max="14596" width="12.28515625" customWidth="1"/>
    <col min="14597" max="14597" width="10.7109375" customWidth="1"/>
    <col min="14849" max="14849" width="2.7109375" customWidth="1"/>
    <col min="14851" max="14851" width="21.140625" customWidth="1"/>
    <col min="14852" max="14852" width="12.28515625" customWidth="1"/>
    <col min="14853" max="14853" width="10.7109375" customWidth="1"/>
    <col min="15105" max="15105" width="2.7109375" customWidth="1"/>
    <col min="15107" max="15107" width="21.140625" customWidth="1"/>
    <col min="15108" max="15108" width="12.28515625" customWidth="1"/>
    <col min="15109" max="15109" width="10.7109375" customWidth="1"/>
    <col min="15361" max="15361" width="2.7109375" customWidth="1"/>
    <col min="15363" max="15363" width="21.140625" customWidth="1"/>
    <col min="15364" max="15364" width="12.28515625" customWidth="1"/>
    <col min="15365" max="15365" width="10.7109375" customWidth="1"/>
    <col min="15617" max="15617" width="2.7109375" customWidth="1"/>
    <col min="15619" max="15619" width="21.140625" customWidth="1"/>
    <col min="15620" max="15620" width="12.28515625" customWidth="1"/>
    <col min="15621" max="15621" width="10.7109375" customWidth="1"/>
    <col min="15873" max="15873" width="2.7109375" customWidth="1"/>
    <col min="15875" max="15875" width="21.140625" customWidth="1"/>
    <col min="15876" max="15876" width="12.28515625" customWidth="1"/>
    <col min="15877" max="15877" width="10.7109375" customWidth="1"/>
    <col min="16129" max="16129" width="2.7109375" customWidth="1"/>
    <col min="16131" max="16131" width="21.140625" customWidth="1"/>
    <col min="16132" max="16132" width="12.28515625" customWidth="1"/>
    <col min="16133" max="16133" width="10.7109375" customWidth="1"/>
  </cols>
  <sheetData>
    <row r="1" spans="1:9" ht="42" customHeight="1">
      <c r="A1" s="18"/>
      <c r="B1" s="18"/>
      <c r="C1" s="18"/>
      <c r="D1" s="18"/>
      <c r="E1" s="18"/>
      <c r="F1" s="18"/>
      <c r="G1" s="18"/>
      <c r="H1" s="18"/>
      <c r="I1" s="19"/>
    </row>
    <row r="3" spans="1:9" ht="26.25">
      <c r="C3" s="14" t="s">
        <v>261</v>
      </c>
      <c r="D3" s="80" t="s">
        <v>262</v>
      </c>
      <c r="E3" s="80" t="s">
        <v>263</v>
      </c>
      <c r="F3" s="14" t="s">
        <v>264</v>
      </c>
    </row>
    <row r="4" spans="1:9">
      <c r="C4" s="13" t="s">
        <v>265</v>
      </c>
      <c r="D4" s="13">
        <v>1</v>
      </c>
      <c r="E4" s="13">
        <v>3</v>
      </c>
      <c r="F4" s="20" t="str">
        <f>MID(C4,D4,E4)</f>
        <v>ABC</v>
      </c>
      <c r="G4" s="21" t="s">
        <v>266</v>
      </c>
    </row>
    <row r="5" spans="1:9">
      <c r="C5" s="13" t="s">
        <v>265</v>
      </c>
      <c r="D5" s="13">
        <v>2</v>
      </c>
      <c r="E5" s="13">
        <v>3</v>
      </c>
      <c r="F5" s="20" t="str">
        <f>MID(C5,D5,E5)</f>
        <v>BCD</v>
      </c>
      <c r="G5" s="21" t="s">
        <v>267</v>
      </c>
    </row>
    <row r="6" spans="1:9">
      <c r="C6" s="13" t="s">
        <v>265</v>
      </c>
      <c r="D6" s="13">
        <v>5</v>
      </c>
      <c r="E6" s="13">
        <v>2</v>
      </c>
      <c r="F6" s="20" t="str">
        <f>MID(C6,D6,E6)</f>
        <v>ED</v>
      </c>
      <c r="G6" s="21" t="s">
        <v>268</v>
      </c>
    </row>
    <row r="8" spans="1:9">
      <c r="C8" s="13" t="s">
        <v>269</v>
      </c>
      <c r="D8" s="20" t="str">
        <f>MID(C8,5,3)</f>
        <v>100</v>
      </c>
      <c r="E8" s="21" t="s">
        <v>270</v>
      </c>
    </row>
    <row r="9" spans="1:9">
      <c r="C9" s="13" t="s">
        <v>271</v>
      </c>
      <c r="D9" s="20" t="str">
        <f>MID(C9,5,3)</f>
        <v>200</v>
      </c>
      <c r="E9" s="21" t="s">
        <v>272</v>
      </c>
    </row>
    <row r="10" spans="1:9">
      <c r="C10" s="13" t="s">
        <v>273</v>
      </c>
      <c r="D10" s="20" t="str">
        <f>MID(C10,5,3)</f>
        <v>300</v>
      </c>
      <c r="E10" s="21" t="s">
        <v>274</v>
      </c>
    </row>
    <row r="12" spans="1:9">
      <c r="C12" s="13" t="s">
        <v>275</v>
      </c>
      <c r="D12" s="20" t="str">
        <f>MID(C12,12,99)</f>
        <v>Large</v>
      </c>
      <c r="E12" s="21" t="s">
        <v>276</v>
      </c>
    </row>
    <row r="13" spans="1:9">
      <c r="C13" s="13" t="s">
        <v>277</v>
      </c>
      <c r="D13" s="20" t="str">
        <f>MID(C13,12,99)</f>
        <v>Medium</v>
      </c>
      <c r="E13" s="21" t="s">
        <v>278</v>
      </c>
    </row>
    <row r="14" spans="1:9">
      <c r="C14" s="13" t="s">
        <v>279</v>
      </c>
      <c r="D14" s="20" t="str">
        <f>MID(C14,12,99)</f>
        <v>Small</v>
      </c>
      <c r="E14" s="21" t="s">
        <v>280</v>
      </c>
    </row>
    <row r="16" spans="1:9" ht="15.75" thickBot="1">
      <c r="B16" s="22" t="s">
        <v>128</v>
      </c>
      <c r="C16" s="22"/>
      <c r="D16" s="22"/>
      <c r="E16" s="22"/>
      <c r="F16" s="22"/>
      <c r="G16" s="22"/>
      <c r="H16" s="22"/>
    </row>
    <row r="17" spans="2:8">
      <c r="B17" t="s">
        <v>281</v>
      </c>
    </row>
    <row r="18" spans="2:8">
      <c r="B18" t="s">
        <v>282</v>
      </c>
    </row>
    <row r="19" spans="2:8">
      <c r="B19" t="s">
        <v>283</v>
      </c>
    </row>
    <row r="20" spans="2:8">
      <c r="B20" t="s">
        <v>284</v>
      </c>
    </row>
    <row r="22" spans="2:8" ht="15.75" thickBot="1">
      <c r="B22" s="22" t="s">
        <v>17</v>
      </c>
      <c r="C22" s="22"/>
      <c r="D22" s="22"/>
      <c r="E22" s="22"/>
      <c r="F22" s="22"/>
      <c r="G22" s="22"/>
      <c r="H22" s="22"/>
    </row>
    <row r="23" spans="2:8">
      <c r="B23" s="37" t="s">
        <v>285</v>
      </c>
    </row>
    <row r="25" spans="2:8" ht="15.75" thickBot="1">
      <c r="B25" s="22" t="s">
        <v>20</v>
      </c>
      <c r="C25" s="22"/>
      <c r="D25" s="22"/>
      <c r="E25" s="22"/>
      <c r="F25" s="22"/>
      <c r="G25" s="22"/>
      <c r="H25" s="22"/>
    </row>
    <row r="26" spans="2:8">
      <c r="B26" t="s">
        <v>35</v>
      </c>
    </row>
    <row r="28" spans="2:8" ht="15.75" thickBot="1">
      <c r="B28" s="22" t="s">
        <v>51</v>
      </c>
      <c r="C28" s="22"/>
      <c r="D28" s="22"/>
      <c r="E28" s="22"/>
      <c r="F28" s="22"/>
      <c r="G28" s="22"/>
      <c r="H28" s="22"/>
    </row>
    <row r="29" spans="2:8">
      <c r="B29" t="s">
        <v>313</v>
      </c>
    </row>
    <row r="30" spans="2:8">
      <c r="B30" t="s">
        <v>286</v>
      </c>
    </row>
    <row r="31" spans="2:8">
      <c r="B31" t="s">
        <v>287</v>
      </c>
    </row>
    <row r="32" spans="2:8">
      <c r="B32" t="s">
        <v>314</v>
      </c>
    </row>
    <row r="34" spans="2:8">
      <c r="C34" s="14" t="s">
        <v>288</v>
      </c>
      <c r="D34" s="14" t="s">
        <v>309</v>
      </c>
    </row>
    <row r="35" spans="2:8">
      <c r="C35" s="13" t="s">
        <v>310</v>
      </c>
      <c r="D35" s="20" t="str">
        <f>MID(C35,5,4)</f>
        <v>0027</v>
      </c>
      <c r="E35" s="21" t="s">
        <v>290</v>
      </c>
    </row>
    <row r="36" spans="2:8">
      <c r="C36" s="13" t="s">
        <v>311</v>
      </c>
      <c r="D36" s="20" t="str">
        <f>MID(C36,5,4)</f>
        <v>0005</v>
      </c>
      <c r="E36" s="21" t="s">
        <v>291</v>
      </c>
    </row>
    <row r="37" spans="2:8">
      <c r="C37" s="13" t="s">
        <v>312</v>
      </c>
      <c r="D37" s="20" t="str">
        <f>MID(C37,5,4)</f>
        <v>0051</v>
      </c>
      <c r="E37" s="21" t="s">
        <v>292</v>
      </c>
    </row>
    <row r="40" spans="2:8" ht="15.75" thickBot="1">
      <c r="B40" s="22" t="s">
        <v>61</v>
      </c>
      <c r="C40" s="22"/>
      <c r="D40" s="22"/>
      <c r="E40" s="22"/>
      <c r="F40" s="22"/>
      <c r="G40" s="22"/>
      <c r="H40" s="22"/>
    </row>
    <row r="41" spans="2:8">
      <c r="B41" t="s">
        <v>293</v>
      </c>
    </row>
    <row r="42" spans="2:8">
      <c r="B42" t="s">
        <v>294</v>
      </c>
    </row>
    <row r="43" spans="2:8">
      <c r="B43" t="s">
        <v>295</v>
      </c>
    </row>
    <row r="45" spans="2:8">
      <c r="C45" s="14" t="s">
        <v>296</v>
      </c>
      <c r="D45" s="14" t="s">
        <v>289</v>
      </c>
    </row>
    <row r="46" spans="2:8">
      <c r="C46" s="13" t="s">
        <v>297</v>
      </c>
      <c r="D46" s="20" t="str">
        <f>MID(C46,FIND("/",C46)+1,FIND("/",C46,FIND("/",C46)+1)-FIND("/",C46)-1)</f>
        <v>STC</v>
      </c>
    </row>
    <row r="47" spans="2:8">
      <c r="C47" s="13" t="s">
        <v>298</v>
      </c>
      <c r="D47" s="20" t="str">
        <f>MID(C47,FIND("/",C47)+1,FIND("/",C47,FIND("/",C47)+1)-FIND("/",C47)-1)</f>
        <v>FC</v>
      </c>
    </row>
    <row r="48" spans="2:8">
      <c r="C48" s="13" t="s">
        <v>299</v>
      </c>
      <c r="D48" s="20" t="str">
        <f>MID(C48,FIND("/",C48)+1,FIND("/",C48,FIND("/",C48)+1)-FIND("/",C48)-1)</f>
        <v>NORTH</v>
      </c>
    </row>
    <row r="49" spans="3:4">
      <c r="C49" s="13" t="s">
        <v>300</v>
      </c>
      <c r="D49" s="20" t="str">
        <f>MID(C49,FIND("/",C49)+1,FIND("/",C49,FIND("/",C49)+1)-FIND("/",C49)-1)</f>
        <v>K</v>
      </c>
    </row>
    <row r="50" spans="3:4">
      <c r="C50" s="13" t="s">
        <v>301</v>
      </c>
      <c r="D50" s="20" t="str">
        <f>MID(C50,FIND("/",C50)+1,FIND("/",C50,FIND("/",C50)+1)-FIND("/",C50)-1)</f>
        <v>UK &amp; FR</v>
      </c>
    </row>
    <row r="51" spans="3:4">
      <c r="D51" s="31" t="s">
        <v>302</v>
      </c>
    </row>
    <row r="53" spans="3:4">
      <c r="C53" s="21" t="s">
        <v>303</v>
      </c>
    </row>
    <row r="54" spans="3:4">
      <c r="C54" s="81" t="s">
        <v>304</v>
      </c>
    </row>
    <row r="55" spans="3:4">
      <c r="C55" s="82" t="s">
        <v>305</v>
      </c>
    </row>
    <row r="56" spans="3:4">
      <c r="C56" s="82" t="s">
        <v>306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2"/>
  <dimension ref="A1:J8"/>
  <sheetViews>
    <sheetView showGridLines="0" workbookViewId="0"/>
  </sheetViews>
  <sheetFormatPr defaultRowHeight="15"/>
  <sheetData>
    <row r="1" spans="1:10" ht="42.75" customHeight="1">
      <c r="A1" s="18"/>
      <c r="B1" s="18"/>
      <c r="C1" s="18"/>
      <c r="D1" s="18"/>
      <c r="E1" s="18"/>
      <c r="F1" s="18"/>
      <c r="G1" s="18"/>
      <c r="H1" s="18"/>
      <c r="I1" s="18"/>
      <c r="J1" s="19"/>
    </row>
    <row r="3" spans="1:10" ht="15.75" thickBot="1">
      <c r="B3" s="22" t="s">
        <v>128</v>
      </c>
      <c r="C3" s="22"/>
      <c r="D3" s="22"/>
      <c r="E3" s="22"/>
      <c r="F3" s="22"/>
      <c r="G3" s="22"/>
      <c r="H3" s="22"/>
      <c r="I3" s="22"/>
    </row>
    <row r="4" spans="1:10" ht="88.5" customHeight="1">
      <c r="B4" s="145" t="s">
        <v>315</v>
      </c>
      <c r="C4" s="145"/>
      <c r="D4" s="145"/>
      <c r="E4" s="145"/>
      <c r="F4" s="145"/>
      <c r="G4" s="145"/>
      <c r="H4" s="145"/>
      <c r="I4" s="145"/>
    </row>
    <row r="6" spans="1:10" ht="15.75" thickBot="1">
      <c r="B6" s="22" t="s">
        <v>316</v>
      </c>
      <c r="C6" s="22"/>
      <c r="D6" s="22"/>
      <c r="E6" s="22"/>
      <c r="F6" s="22"/>
      <c r="G6" s="22"/>
      <c r="H6" s="22"/>
      <c r="I6" s="22"/>
    </row>
    <row r="8" spans="1:10">
      <c r="B8" t="s">
        <v>317</v>
      </c>
    </row>
  </sheetData>
  <mergeCells count="1">
    <mergeCell ref="B4:I4"/>
  </mergeCells>
  <pageMargins left="0.7" right="0.7" top="0.75" bottom="0.75" header="0.3" footer="0.3"/>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Sheet10</vt:lpstr>
      <vt:lpstr>CON</vt:lpstr>
      <vt:lpstr>IF</vt:lpstr>
      <vt:lpstr>NESTEDIF</vt:lpstr>
      <vt:lpstr>VLOOKUP</vt:lpstr>
      <vt:lpstr>SUMIF</vt:lpstr>
      <vt:lpstr>COUNTIF</vt:lpstr>
      <vt:lpstr>MID</vt:lpstr>
      <vt:lpstr>Format</vt:lpstr>
      <vt:lpstr>pivot</vt:lpstr>
      <vt:lpstr>Macros</vt:lpstr>
      <vt:lpstr>DV</vt:lpstr>
      <vt:lpstr>Pro</vt:lpstr>
      <vt:lpstr>Index</vt:lpstr>
      <vt:lpstr>Loan</vt:lpstr>
      <vt:lpstr>Date</vt:lpstr>
      <vt:lpstr>Sheet4</vt:lpstr>
      <vt:lpstr>Index!EastAndWest</vt:lpstr>
      <vt:lpstr>Index!NorthAndSouth</vt:lpstr>
    </vt:vector>
  </TitlesOfParts>
  <Company>USA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owais meethani</dc:creator>
  <cp:lastModifiedBy>aiman.saleem</cp:lastModifiedBy>
  <dcterms:created xsi:type="dcterms:W3CDTF">2012-09-21T05:41:14Z</dcterms:created>
  <dcterms:modified xsi:type="dcterms:W3CDTF">2014-02-12T07:00:58Z</dcterms:modified>
</cp:coreProperties>
</file>